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20" yWindow="585" windowWidth="9735" windowHeight="7530" activeTab="0"/>
  </bookViews>
  <sheets>
    <sheet name="FS (2)" sheetId="1" r:id="rId1"/>
    <sheet name="Sheet3" sheetId="2" r:id="rId2"/>
  </sheets>
  <definedNames>
    <definedName name="_xlnm.Print_Area" localSheetId="0">'FS (2)'!$A$1:$G$665</definedName>
  </definedNames>
  <calcPr fullCalcOnLoad="1"/>
</workbook>
</file>

<file path=xl/sharedStrings.xml><?xml version="1.0" encoding="utf-8"?>
<sst xmlns="http://schemas.openxmlformats.org/spreadsheetml/2006/main" count="947" uniqueCount="366">
  <si>
    <t>Government of India</t>
  </si>
  <si>
    <t>National Programme of Mid-Day Meal in Schools</t>
  </si>
  <si>
    <t>Part-D: ANALYSIS SHEET</t>
  </si>
  <si>
    <t>Sl. No.</t>
  </si>
  <si>
    <t>As per GoI record</t>
  </si>
  <si>
    <t xml:space="preserve">As per State's AWP&amp;B </t>
  </si>
  <si>
    <t>Diff</t>
  </si>
  <si>
    <t>% Diff</t>
  </si>
  <si>
    <t>5(4-3)</t>
  </si>
  <si>
    <t>S.No.</t>
  </si>
  <si>
    <t>Name of District</t>
  </si>
  <si>
    <t xml:space="preserve">Total </t>
  </si>
  <si>
    <t>(in MTs)</t>
  </si>
  <si>
    <t>Allocation</t>
  </si>
  <si>
    <t>Total availibility</t>
  </si>
  <si>
    <t>% availibility</t>
  </si>
  <si>
    <t>Bench mark (85%)</t>
  </si>
  <si>
    <t>District</t>
  </si>
  <si>
    <t>Total Availibility</t>
  </si>
  <si>
    <t>% Availibility</t>
  </si>
  <si>
    <t>Total</t>
  </si>
  <si>
    <t>Availibility</t>
  </si>
  <si>
    <t>Utilisation</t>
  </si>
  <si>
    <t>% Utilisation</t>
  </si>
  <si>
    <t>Schools</t>
  </si>
  <si>
    <t>Installment</t>
  </si>
  <si>
    <t>Dated</t>
  </si>
  <si>
    <t>Amount                                                 (Rs. In lakh)</t>
  </si>
  <si>
    <t>Primary</t>
  </si>
  <si>
    <t>1st Installment</t>
  </si>
  <si>
    <t>2nd Installment</t>
  </si>
  <si>
    <t>Grand Total</t>
  </si>
  <si>
    <t>(Rs. In lakhs)</t>
  </si>
  <si>
    <t xml:space="preserve">Total Availibility </t>
  </si>
  <si>
    <t xml:space="preserve">% Availibility </t>
  </si>
  <si>
    <t>% Availibility of cooking cost</t>
  </si>
  <si>
    <t xml:space="preserve">Availibility </t>
  </si>
  <si>
    <t xml:space="preserve">% Utilisation                    </t>
  </si>
  <si>
    <t>Sr. No.</t>
  </si>
  <si>
    <t>Primary + Upper Primary</t>
  </si>
  <si>
    <t>Activity</t>
  </si>
  <si>
    <t>Exp as % of allocation</t>
  </si>
  <si>
    <t>Unspent Balance</t>
  </si>
  <si>
    <t>School Level Expenses</t>
  </si>
  <si>
    <t>Total availibility of funds</t>
  </si>
  <si>
    <t>Foodgrains Lifted (in MTs)</t>
  </si>
  <si>
    <t>Maximum fund permissibale</t>
  </si>
  <si>
    <t xml:space="preserve"> </t>
  </si>
  <si>
    <t>Units</t>
  </si>
  <si>
    <t>Amount              (in lakh)</t>
  </si>
  <si>
    <t>Year</t>
  </si>
  <si>
    <t>GoI records</t>
  </si>
  <si>
    <t>State record</t>
  </si>
  <si>
    <t>Variation</t>
  </si>
  <si>
    <t>Phy</t>
  </si>
  <si>
    <t>Fin</t>
  </si>
  <si>
    <t>Achievement as % of allocation</t>
  </si>
  <si>
    <t>Fin (in Lakh)</t>
  </si>
  <si>
    <t xml:space="preserve">Fin                            </t>
  </si>
  <si>
    <t>No. of children</t>
  </si>
  <si>
    <t>Diff in %</t>
  </si>
  <si>
    <t>PY &amp; UP PY</t>
  </si>
  <si>
    <t>No. of Meals as per PAB approval</t>
  </si>
  <si>
    <t>Diff.</t>
  </si>
  <si>
    <t>1.1) Calculation of Bench mark for utilisation.</t>
  </si>
  <si>
    <t>5=(3-4)</t>
  </si>
  <si>
    <t>7= (1-4)</t>
  </si>
  <si>
    <t>Stage</t>
  </si>
  <si>
    <t>Districts</t>
  </si>
  <si>
    <t>No. of  Institutions</t>
  </si>
  <si>
    <t>Non-Coverage</t>
  </si>
  <si>
    <t>% NC</t>
  </si>
  <si>
    <t xml:space="preserve">3.1)  Reconciliation of Foodgrains OB, Allocation &amp; Lifting </t>
  </si>
  <si>
    <t>3.2) ANALYSIS ON OPENING STOCK AND UNSPENT STOCK OF FOODGRAINS</t>
  </si>
  <si>
    <t>4. ANALYSIS ON COOKING COST [PRIMARY +  UPPER PRIMARY]</t>
  </si>
  <si>
    <t>4.1) Releasing details</t>
  </si>
  <si>
    <t>4.4) Cooking cost allocation and disbursed to Districts</t>
  </si>
  <si>
    <t>4.5)  District-wise Cooking Cost availability</t>
  </si>
  <si>
    <t>4.6) Cooking Cost Utilisation</t>
  </si>
  <si>
    <t>4.7)  District-wise Utilisation of Cooking cost</t>
  </si>
  <si>
    <t>* Lifting reported by State</t>
  </si>
  <si>
    <t>Utilisation of Cooking assistance*</t>
  </si>
  <si>
    <t>Adhoc Released</t>
  </si>
  <si>
    <t>Total Release</t>
  </si>
  <si>
    <t>Average</t>
  </si>
  <si>
    <t xml:space="preserve">Stage </t>
  </si>
  <si>
    <t>Upp. Primary</t>
  </si>
  <si>
    <t>3. ANALYSIS OF FOOD GRAINS (PRIMARY+UPPER PRIMARY)</t>
  </si>
  <si>
    <t>Amount (Rs in lakhs)</t>
  </si>
  <si>
    <t>Bills raised by FCI</t>
  </si>
  <si>
    <t>Pending Bills</t>
  </si>
  <si>
    <t>Bill paid</t>
  </si>
  <si>
    <t>PY&amp; UPY</t>
  </si>
  <si>
    <t>PY &amp; UPY</t>
  </si>
  <si>
    <t>Bench Mark as per State's claim</t>
  </si>
  <si>
    <t>PY</t>
  </si>
  <si>
    <t>U PY</t>
  </si>
  <si>
    <t>Average number of children availing MDM</t>
  </si>
  <si>
    <t>No. of Institutions  serving MDM</t>
  </si>
  <si>
    <t>% Meals served</t>
  </si>
  <si>
    <t>Lifted</t>
  </si>
  <si>
    <t>Bills submited by FCI</t>
  </si>
  <si>
    <t>Payment made to FCI</t>
  </si>
  <si>
    <t>% payment</t>
  </si>
  <si>
    <t xml:space="preserve">Amount released </t>
  </si>
  <si>
    <t xml:space="preserve">Total availability </t>
  </si>
  <si>
    <t xml:space="preserve">% Availibilty  </t>
  </si>
  <si>
    <t>Total Availability</t>
  </si>
  <si>
    <t>Payment of hon.  to CCH</t>
  </si>
  <si>
    <t>% payment to CCH against allocation</t>
  </si>
  <si>
    <t>Management, Supervision, Training , External &amp;  Internal Monitoring</t>
  </si>
  <si>
    <t xml:space="preserve">Total Availability </t>
  </si>
  <si>
    <t>Exp.</t>
  </si>
  <si>
    <t>7.1) Releasing details</t>
  </si>
  <si>
    <t>% utilisation of foodgrains</t>
  </si>
  <si>
    <t>% utilisation of Cooking cost</t>
  </si>
  <si>
    <t>Mis-match in % points</t>
  </si>
  <si>
    <t>(In MTs)</t>
  </si>
  <si>
    <t xml:space="preserve">Expected consumption of food grains </t>
  </si>
  <si>
    <t>Actual consumption of food grains</t>
  </si>
  <si>
    <t>(Rs. in Lakhs)</t>
  </si>
  <si>
    <t>6.1) District-wise allocation and availability of funds for honorium to cook-cum-Helpers</t>
  </si>
  <si>
    <t>6.2)  District-wise utilisation Utilisation of grant for Honorarium, cooks-cum-Helpers</t>
  </si>
  <si>
    <t>6.3)  District-wise status of unspent balance of grant for Honorarium, cooks-cum-Helpers</t>
  </si>
  <si>
    <t>7. ANALYSIS ON MANAGEMENT, MONITORING &amp; EVALUATION (MME)</t>
  </si>
  <si>
    <t>8.  ANALYSIS ON CENTRAL ASSISTANCE TOWARDS TRANSPORT ASSISTANCE</t>
  </si>
  <si>
    <t>8.1) Releasing details</t>
  </si>
  <si>
    <t>9.1.1) Releasing details</t>
  </si>
  <si>
    <t>9.1.3) Achievement ( under MDM Funds)</t>
  </si>
  <si>
    <t>9.2.1) Releasing details</t>
  </si>
  <si>
    <t>9.2.3) Achievement ( under MDM Funds)</t>
  </si>
  <si>
    <t>Expected Utilisation of Cooking Cost (Rs. In Lakhs)</t>
  </si>
  <si>
    <t>Actual utilisation of Cooking cost (Rs. In Lakhs)</t>
  </si>
  <si>
    <t xml:space="preserve"> % Utilisation</t>
  </si>
  <si>
    <t>3.4)  Foodgrains  Allocation &amp; Lifting</t>
  </si>
  <si>
    <t>3.6)  Foodgrains Allocation, Lifting (availibility) &amp; Utilisation</t>
  </si>
  <si>
    <t>3.7)  District-wise Utilisation of foodgrains</t>
  </si>
  <si>
    <t>3.8)  Cost of Foodgrains : Allocation, Releases (availibility) &amp; Utilisation</t>
  </si>
  <si>
    <t xml:space="preserve">S.no </t>
  </si>
  <si>
    <t xml:space="preserve">Primary </t>
  </si>
  <si>
    <t xml:space="preserve">Upper Primary </t>
  </si>
  <si>
    <t>Primary +Upper primary</t>
  </si>
  <si>
    <t>Grand total</t>
  </si>
  <si>
    <t>Primary+Upper Primary</t>
  </si>
  <si>
    <t>3.9) Payment of Cost of foodgrains to FCI</t>
  </si>
  <si>
    <t>Payment to FCI by State*</t>
  </si>
  <si>
    <t>(Central)</t>
  </si>
  <si>
    <t>(State)</t>
  </si>
  <si>
    <t>2. COVERAGE UNDER MDM</t>
  </si>
  <si>
    <t xml:space="preserve">Year </t>
  </si>
  <si>
    <t xml:space="preserve">9.1)    Kitchen cum stores  </t>
  </si>
  <si>
    <t xml:space="preserve">Details </t>
  </si>
  <si>
    <t>QQQQQQQQQQQQQQQQQ1``q</t>
  </si>
  <si>
    <t>Type of Institute</t>
  </si>
  <si>
    <t>EGS / AIE Centres</t>
  </si>
  <si>
    <t>Madarsas/ Maqtab</t>
  </si>
  <si>
    <t>(Govt+LB)</t>
  </si>
  <si>
    <t xml:space="preserve">GA </t>
  </si>
  <si>
    <t>NCLP</t>
  </si>
  <si>
    <t>Himachal Pradesh</t>
  </si>
  <si>
    <t>Bilaspur</t>
  </si>
  <si>
    <t>Chamba</t>
  </si>
  <si>
    <t>Hamirpur</t>
  </si>
  <si>
    <t>Kangra</t>
  </si>
  <si>
    <t>Kinnaur</t>
  </si>
  <si>
    <t>Kullu</t>
  </si>
  <si>
    <t>Mandi</t>
  </si>
  <si>
    <t>Shimla</t>
  </si>
  <si>
    <t>Sirmour</t>
  </si>
  <si>
    <t>Solan</t>
  </si>
  <si>
    <t>Una</t>
  </si>
  <si>
    <t xml:space="preserve"> Kangra</t>
  </si>
  <si>
    <t xml:space="preserve"> Kinnaur</t>
  </si>
  <si>
    <t xml:space="preserve"> Kullu</t>
  </si>
  <si>
    <t xml:space="preserve"> Lahaul &amp; Spitti</t>
  </si>
  <si>
    <t xml:space="preserve"> Mandi</t>
  </si>
  <si>
    <t xml:space="preserve"> Solan</t>
  </si>
  <si>
    <t xml:space="preserve"> Una</t>
  </si>
  <si>
    <t>%</t>
  </si>
  <si>
    <t>Existing Institutes</t>
  </si>
  <si>
    <t xml:space="preserve">Total no. of Meals claimed to have served </t>
  </si>
  <si>
    <t xml:space="preserve">1.  Analysis of Children, Working Days and Meals </t>
  </si>
  <si>
    <t xml:space="preserve">1.2.1) No. of School working days  </t>
  </si>
  <si>
    <t>1.2.2) No. of Meals (Primary &amp; Upper Primary )</t>
  </si>
  <si>
    <t>Lahaul &amp; Spiti</t>
  </si>
  <si>
    <t>UPY</t>
  </si>
  <si>
    <t>TOTAL</t>
  </si>
  <si>
    <t>OP. BAL</t>
  </si>
  <si>
    <t>ALLOCATION</t>
  </si>
  <si>
    <t>OP. BALANCE</t>
  </si>
  <si>
    <t>RECEIVED</t>
  </si>
  <si>
    <t>EXPENDITURE</t>
  </si>
  <si>
    <t>CLOSING BALANCE</t>
  </si>
  <si>
    <t>TOTAL NO. OF MEAL SERVED</t>
  </si>
  <si>
    <t>FG EXPECTED CONSUMPTION</t>
  </si>
  <si>
    <t>AVG. MEAL SERVED -PY</t>
  </si>
  <si>
    <t>AVG. MEAL SERVED -UPPER PY</t>
  </si>
  <si>
    <t>COOKING COST - PY</t>
  </si>
  <si>
    <t>COOKING COST - UPPER PY</t>
  </si>
  <si>
    <t>TOTAL COOKING COST EXPECTED</t>
  </si>
  <si>
    <t>TOTAL AVG. MEAL AVAILED</t>
  </si>
  <si>
    <t>CCH HON.</t>
  </si>
  <si>
    <t>COOKING COST</t>
  </si>
  <si>
    <t>RELEASES</t>
  </si>
  <si>
    <t>Note : - State has reflected Adhoc &amp;  First Instalment only.</t>
  </si>
  <si>
    <t xml:space="preserve">Lifted from FCI </t>
  </si>
  <si>
    <t xml:space="preserve">Aggregate quantity Consumed at School level </t>
  </si>
  <si>
    <t>FOOD GRAIN</t>
  </si>
  <si>
    <t>DISTT.</t>
  </si>
  <si>
    <t xml:space="preserve">TOTAL - Lifted from FCI </t>
  </si>
  <si>
    <t xml:space="preserve">TOTAL - Aggregate quantity Consumed at School level </t>
  </si>
  <si>
    <t>UP. PY</t>
  </si>
  <si>
    <t>TOTAL - CLOSING BALANCE</t>
  </si>
  <si>
    <t>NEW - KD</t>
  </si>
  <si>
    <t>REPLACEMENT  - KD</t>
  </si>
  <si>
    <t>9.2 Kitchen Devices (KD)</t>
  </si>
  <si>
    <t>TOTAL - Opening Balance as on 01.4.16</t>
  </si>
  <si>
    <t>2006-07</t>
  </si>
  <si>
    <t>2007-08</t>
  </si>
  <si>
    <t>2008-09</t>
  </si>
  <si>
    <t>2009-10</t>
  </si>
  <si>
    <t>2010-11</t>
  </si>
  <si>
    <t>2011-12</t>
  </si>
  <si>
    <t>2012-13</t>
  </si>
  <si>
    <t>2013-14</t>
  </si>
  <si>
    <t>2014-15</t>
  </si>
  <si>
    <t>2015-16</t>
  </si>
  <si>
    <t>2016-17</t>
  </si>
  <si>
    <t>2006-2016</t>
  </si>
  <si>
    <t>Actual expenditure incurred by State</t>
  </si>
  <si>
    <t>% of UB on allocation 2018-19</t>
  </si>
  <si>
    <t>4.2 ) Verification of Cooking Cost Allocation for the year 2018-19</t>
  </si>
  <si>
    <t>% of UB as on Allocation 2018-19</t>
  </si>
  <si>
    <t>Releases for MME by GoI (2018-19)</t>
  </si>
  <si>
    <t>Releases for TA by GoI (2018-19)</t>
  </si>
  <si>
    <t>9.  INFRASTRUCTURE DEVELOPMENT DURING 2018-19</t>
  </si>
  <si>
    <t>2018-19</t>
  </si>
  <si>
    <t>2006-07 TO 2018-19</t>
  </si>
  <si>
    <t>Sactioned by GoI during 2006-07  to  2018-19</t>
  </si>
  <si>
    <t>3.5) District-wise Foodgrains availability  as on 31.03.19</t>
  </si>
  <si>
    <t>(As on 31.03.19)</t>
  </si>
  <si>
    <t>Achievement (C+IP)                                  upto 31.03.19</t>
  </si>
  <si>
    <t>Achievement (P+IP)                                  upto 31.03.19</t>
  </si>
  <si>
    <t xml:space="preserve">Opening Balance </t>
  </si>
  <si>
    <t>Opening Balance</t>
  </si>
  <si>
    <t xml:space="preserve">Closing Balance as on 31.03.19                                                   </t>
  </si>
  <si>
    <t>Closing Balance</t>
  </si>
  <si>
    <t>Pry</t>
  </si>
  <si>
    <t>2017-18</t>
  </si>
  <si>
    <t>Annual Work Plan &amp; Budget  2020-21</t>
  </si>
  <si>
    <t>Actuals as per AWP&amp;B 2020-21 (AT-5 &amp;5A)</t>
  </si>
  <si>
    <t>2.1  Institutions- (Primary)                     *(Source data : Table AT-3 of AWP&amp;B 2020-21)</t>
  </si>
  <si>
    <t>2.2  Institutions- (Upper Primary)          *(Source data : Table AT-3A &amp; 3B of AWP&amp;B 2020-21)</t>
  </si>
  <si>
    <t>2.3  Institutions- (Primary)                     *(Source data : Table AT-3 of AWP&amp;B 2020-21)</t>
  </si>
  <si>
    <t>2.4  Institutions- (Upper Primary)       *(Source data : Table AT-3A &amp; 3B of AWP&amp;B 2020-21)</t>
  </si>
  <si>
    <t>2.5  No. of children  ( Primary)                       *(Source data : Table AT-5  of AWP&amp;B 2020-21)</t>
  </si>
  <si>
    <t>2.6  No. of children  ( Upper Primary)                       *(Source data : Table AT-5A  of AWP&amp;B 2020-21)</t>
  </si>
  <si>
    <t>2.7  No. of children  ( Primary)                       *(Source data : Table AT-4  of AWP&amp;B 2020-21)</t>
  </si>
  <si>
    <t>2.8  No. of children  ( Upper Primary)            *(Source data : Table AT-4A  of AWP&amp;B 2020-21)</t>
  </si>
  <si>
    <t xml:space="preserve">                                                                  *(Refer col.6 of table AT- 5 , AWP&amp;B, 2020-21)</t>
  </si>
  <si>
    <t>*(Refer col. 6 of table AT- 5A , AWP&amp;B, 2020-21)</t>
  </si>
  <si>
    <t>*(Refer col. 3, 4 and 5 of table AT- 6 and AT-6A, AWP&amp;B, 2020-21)</t>
  </si>
  <si>
    <t>*(Refer col. 3 and 4 of table AT- 6 and AT-6A, AWP&amp;B, 2020-21)</t>
  </si>
  <si>
    <t>(Refer col. 3 and 7 of table AT- 6 and AT-6A, AWP&amp;B, 2020-21)</t>
  </si>
  <si>
    <t>(Refer col. 3, 4 and 5 of table AT- 6 and AT-6A, AWP&amp;B, 2020-21)</t>
  </si>
  <si>
    <t>(Refer col. 3, 4, 5 and 6 of table AT- 6 and AT-6A, AWP&amp;B, 2020-21)</t>
  </si>
  <si>
    <t>(Refer col. 3, 4, 5,7 and 9 of table AT- 6 and AT-6A, AWP&amp;B, 2020-21)</t>
  </si>
  <si>
    <t>(Refer col. 8 and 11 of table AT- 7 and AT- 7A, AWP&amp;B, 2020-21)</t>
  </si>
  <si>
    <t>*(Refer col. 5 &amp; 8 of table AT- 7 and AT-7A, AWP&amp;B, 2020-21)</t>
  </si>
  <si>
    <t>*(Refer col. 17 of table AT- 7 and AT-7A, AWP&amp;B, 2020-21)</t>
  </si>
  <si>
    <t>*(Refer col. 5, 8 &amp; 11 of table AT- 7 and AT-7A, AWP&amp;B, 2020-21)</t>
  </si>
  <si>
    <t>*(Refer col. 5, 8, 11 &amp; 14 of table AT- 7 and AT-7A, AWP&amp;B, 2020-21)</t>
  </si>
  <si>
    <t>*(Refer col. 5 &amp; 14 of table AT- 7 and AT-7A, AWP&amp;B, 2020-21)</t>
  </si>
  <si>
    <t>*(Refer col. 8 of table AT- 5 &amp;  AT-5A  and  Col.- 6 of AT -6 &amp; 6A of AWP&amp;B, 2020-21)</t>
  </si>
  <si>
    <t>*(Refer col. 8 of table AT- 5 &amp;  AT-5A  and  Col.- 14 of AT - 7 &amp; 7A of AWP&amp;B, 2020-21)</t>
  </si>
  <si>
    <t>*(Refer col. - 7, 10 &amp; 13 of table AT- 8 &amp;  AT-8A of AWP&amp;B, 2020-21)</t>
  </si>
  <si>
    <t>*(Refer col. - 7, 10, 13 &amp; 16 of table AT- 8 &amp;  AT-8A of AWP&amp;B, 2020-21)</t>
  </si>
  <si>
    <t>*(Refer col. - 7, 10, 13, 16 &amp; 19 of table AT- 8 &amp;  AT-8A of AWP&amp;B, 2020-21)</t>
  </si>
  <si>
    <t>*(Refer col. - 4 &amp; 5 of table AT- 10 of AWP&amp;B, 2020-21)</t>
  </si>
  <si>
    <t>7.2)  Reconciliation of MME OB, Allocation &amp; Releasing [PY + U PY] *(Refer AT-10, AWP&amp;B, 2020-21)</t>
  </si>
  <si>
    <t>*(Refer col. - 3, 4 &amp; 5 of table AT- 10 of AWP&amp;B, 2020-21)</t>
  </si>
  <si>
    <t>*(Refer col. - 3, 4, 5 &amp; 7 of table AT- 10 of AWP&amp;B, 2020-21)</t>
  </si>
  <si>
    <t>*(Refer col. - 4 &amp; 5 of table AT - 9 of AWP&amp;B, 2020-21)</t>
  </si>
  <si>
    <t>8.2)  Reconciliation of TA OB, Allocation &amp; Releasing [PY + U PY] (Refer AT-9, AWP&amp;B, 2020-21)</t>
  </si>
  <si>
    <t>*(Refer col. - 3, 4 &amp; 5 of table AT - 9 of AWP&amp;B, 2020-21)</t>
  </si>
  <si>
    <t>*(Refer col. - 3, 4, 5 &amp; 7 of table AT - 9 of AWP&amp;B, 2020-21)</t>
  </si>
  <si>
    <t>*(Refer col. - 3 &amp; 4  of table AT - 11 of AWP&amp;B, 2020-21)</t>
  </si>
  <si>
    <t>9.1.2) Reconciliation of amount sanctioned (Refer AT-11, AWP&amp;B, 2020-21)</t>
  </si>
  <si>
    <t>*(Refer col. - 3, 4, 5 &amp; 6  of table AT - 11A of AWP&amp;B, 2020-21)</t>
  </si>
  <si>
    <t>*(Refer col. - 3 &amp; 4  of table AT - 12 of AWP&amp;B, 2020-21)</t>
  </si>
  <si>
    <t>9.2.2) Reconciliation of amount sanctioned (Refer AT-11, AWP&amp;B, 2020-21)</t>
  </si>
  <si>
    <t>*(Refer col. - 3, 4, 5, 6, 7 &amp; 8  of table AT - 12A of AWP&amp;B, 2020-21)</t>
  </si>
  <si>
    <t>MDM PAB Approval for 2019-20  (APR-MAR)</t>
  </si>
  <si>
    <t>2.8.1 No. of meals to be served &amp;  actual  no. of meals served during 2019-20 [PRIMARY]</t>
  </si>
  <si>
    <t>2.8.2) No. of meals to be served &amp;  actual  no. of meals served during 2019-20 [UPPER PRIMARY]</t>
  </si>
  <si>
    <t xml:space="preserve">Allocation for          2019-20       </t>
  </si>
  <si>
    <t xml:space="preserve">Allocation for 2019-20                 </t>
  </si>
  <si>
    <t>5. Reconciliation of Utilisation and Performance during 2019-20 [PRIMARY+ UPPER PRIMARY]</t>
  </si>
  <si>
    <t>5.2 Reconciliation of Food grains utilisation during 2019-20 (Source data: para 2.5 and 3.7 above)</t>
  </si>
  <si>
    <t>5.3) Reconciliation of Cooking Cost utilisation during 2019-20 (Source data: para 2.5 and 3.7 above)</t>
  </si>
  <si>
    <t xml:space="preserve">Allocation for 2019-20                     </t>
  </si>
  <si>
    <t>2019-20 *</t>
  </si>
  <si>
    <t>1.2  No. of  Working Days Approved for FY 2019-20</t>
  </si>
  <si>
    <t>No of working days approved for FY 2019-20</t>
  </si>
  <si>
    <t>Gross Allocation for the  FY 2019-20</t>
  </si>
  <si>
    <t>TOTAL -- Gross Allocation for the  FY 2019-20</t>
  </si>
  <si>
    <t>MDM PAB Approval for    2019-20</t>
  </si>
  <si>
    <t>No. of children as per PAB Approval for  2019-20</t>
  </si>
  <si>
    <t>No. of children as per Enrollment for      2019-20</t>
  </si>
  <si>
    <t>No of meal served during 2019-20</t>
  </si>
  <si>
    <t>03.01.2020</t>
  </si>
  <si>
    <t>Allocation for 2019-20</t>
  </si>
  <si>
    <t>% of OB on allocation 2019-20</t>
  </si>
  <si>
    <t>Allocation for  2019-20</t>
  </si>
  <si>
    <t>Released during 2019-20</t>
  </si>
  <si>
    <t>7.3) Utilisation of MME during 2019-20</t>
  </si>
  <si>
    <t>Released during   2019-20</t>
  </si>
  <si>
    <t>Allocated for 2019-20</t>
  </si>
  <si>
    <t>8.3) Utilisation of TA during 2019-20</t>
  </si>
  <si>
    <t>6. ANALYSIS of HONORARIUM, To COOK-CUM-HELPERS</t>
  </si>
  <si>
    <r>
      <t>(i</t>
    </r>
    <r>
      <rPr>
        <i/>
        <sz val="10"/>
        <rFont val="Cambria"/>
        <family val="1"/>
      </rPr>
      <t>n MTs)</t>
    </r>
  </si>
  <si>
    <r>
      <t xml:space="preserve">5.1 Mismatch between Utilisation of Foodgrains and Cooking Cost  </t>
    </r>
    <r>
      <rPr>
        <b/>
        <i/>
        <sz val="12"/>
        <rFont val="Cambria"/>
        <family val="1"/>
      </rPr>
      <t>(Source data: para 3.8 and 4.7 above)</t>
    </r>
  </si>
  <si>
    <t>Opening Balance as on 01.04.2019</t>
  </si>
  <si>
    <t>% of OS on allocation 2019-20</t>
  </si>
  <si>
    <t>District-wise opening balance as on 01.04.2019</t>
  </si>
  <si>
    <t>OB as on 01.04.2019</t>
  </si>
  <si>
    <t>3.3) District-wise closing balance as on 31.12.2019</t>
  </si>
  <si>
    <t xml:space="preserve">Closing Balance as on 31.12.2019                    </t>
  </si>
  <si>
    <t>% of UB on allocation 2019-20</t>
  </si>
  <si>
    <t>Average number of children availed MDM during 01.04.2019 to 31.12.2019                            (AT-5&amp;5A)</t>
  </si>
  <si>
    <t>Base period 01.04.2019 to 31.12.2019</t>
  </si>
  <si>
    <t xml:space="preserve">ii) Base period 01.04.2019 to 31.12.2019   (As per PAB approval = 178 days for  Py &amp; U Py) </t>
  </si>
  <si>
    <t>Lifting upto 31.12.2019*</t>
  </si>
  <si>
    <t>4.3.2) District-wise unspent  balance as on 31.12.201918</t>
  </si>
  <si>
    <t>Closing balance as on 31.12.201919</t>
  </si>
  <si>
    <t>(As on 31.12.201919)</t>
  </si>
  <si>
    <t>Releases for Kitchen Devices  (KD) by GoI as on 31.12.201918</t>
  </si>
  <si>
    <t>REVIEW OF IMPLEMENTATION OF MDM SCHEME DURING 2019-20 (01.04.2019 to 31.12.2019)</t>
  </si>
  <si>
    <t>No. of Meals as per PAB approval (01.04.2019 to 31.12.2019)</t>
  </si>
  <si>
    <t>No. of Meals served by State during the period 01.04.2019 to 31.12.2019</t>
  </si>
  <si>
    <t>No of meals to be served during 01.04.2019 to 31.12.2019</t>
  </si>
  <si>
    <t>4.3.1) District-wise opening balance as on 01.04.2019</t>
  </si>
  <si>
    <t xml:space="preserve">Opening Balance as on 01.04.2019                                                          </t>
  </si>
  <si>
    <t xml:space="preserve">No. of Meals served during 001.04.2019 to 31.12.2019    </t>
  </si>
  <si>
    <t>No. of Meals served during 001.04.2019 to 31.12.2019</t>
  </si>
  <si>
    <t>Lifting as on 31.12.2019</t>
  </si>
  <si>
    <t>--</t>
  </si>
  <si>
    <t>25.04.2019</t>
  </si>
  <si>
    <t>06.09.2019</t>
  </si>
  <si>
    <t>Cost of meal - Rs.4.03/day/child/meal  ( Primary stage)</t>
  </si>
  <si>
    <t>Cost of meal - Rs.0.45/day/child/meal  ( Primary stage)</t>
  </si>
  <si>
    <t>Cost of meal - Rs.6.04/day/child/meal  ( Upper-Primary stage)</t>
  </si>
  <si>
    <t>Cost of meal - Rs.0.67/day/child/meal  (Upper- Primary stage)</t>
  </si>
  <si>
    <t>Cooking assistance received</t>
  </si>
  <si>
    <t>Total Availibility of cooking cost as on 31.12.2019</t>
  </si>
  <si>
    <t>Cooking Cost received till 31.12.2019</t>
  </si>
  <si>
    <t>01.04.2019</t>
  </si>
  <si>
    <t>Releases for Cooking cost by GoI (2019-20)</t>
  </si>
  <si>
    <t>Note -- Total Pending  61 KS (i.e. 61=14959 - 14852 - 46) is combination of  Both old category sanctioned @60,000/- and  @ 1,20,000/- per Unit.</t>
  </si>
  <si>
    <t>Releases for Kitchen sheds by GoI as on 31.12.2019</t>
  </si>
  <si>
    <t>Repare KS                           Units</t>
  </si>
  <si>
    <t>New KS                          Units</t>
  </si>
  <si>
    <t>*  1891 Units of KS Repare has been sanctioned and Fund could not released due Non submission of Physical &amp; Financial Progress on-time.</t>
  </si>
  <si>
    <t>*  9 New KD for Rs. 0.91 Lacs Centre Share and 1309 KD Replacement for Rs. 135.14 Centre Share has been sanctioned but Fund could not released due to Non submission of Physical &amp; Financial Progress on-time.</t>
  </si>
  <si>
    <t>Sactioned during 2006-07   to       2019-20</t>
  </si>
  <si>
    <t>4.3) COOKING COST -- ANALYSIS ON OPENING BALANCE AND CLOSING BALANCE</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</si>
</sst>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रु&quot;\ #,##0;&quot;रु&quot;\ \-#,##0"/>
    <numFmt numFmtId="179" formatCode="&quot;रु&quot;\ #,##0;[Red]&quot;रु&quot;\ \-#,##0"/>
    <numFmt numFmtId="180" formatCode="&quot;रु&quot;\ #,##0.00;&quot;रु&quot;\ \-#,##0.00"/>
    <numFmt numFmtId="181" formatCode="&quot;रु&quot;\ #,##0.00;[Red]&quot;रु&quot;\ \-#,##0.00"/>
    <numFmt numFmtId="182" formatCode="_ &quot;रु&quot;\ * #,##0_ ;_ &quot;रु&quot;\ * \-#,##0_ ;_ &quot;रु&quot;\ * &quot;-&quot;_ ;_ @_ "/>
    <numFmt numFmtId="183" formatCode="_ &quot;रु&quot;\ * #,##0.00_ ;_ &quot;रु&quot;\ * \-#,##0.00_ ;_ &quot;रु&quot;\ * &quot;-&quot;??_ ;_ @_ "/>
    <numFmt numFmtId="184" formatCode="&quot;Rs.&quot;#,##0_);\(&quot;Rs.&quot;#,##0\)"/>
    <numFmt numFmtId="185" formatCode="&quot;Rs.&quot;#,##0_);[Red]\(&quot;Rs.&quot;#,##0\)"/>
    <numFmt numFmtId="186" formatCode="&quot;Rs.&quot;#,##0.00_);\(&quot;Rs.&quot;#,##0.00\)"/>
    <numFmt numFmtId="187" formatCode="&quot;Rs.&quot;#,##0.00_);[Red]\(&quot;Rs.&quot;#,##0.00\)"/>
    <numFmt numFmtId="188" formatCode="_(&quot;Rs.&quot;* #,##0_);_(&quot;Rs.&quot;* \(#,##0\);_(&quot;Rs.&quot;* &quot;-&quot;_);_(@_)"/>
    <numFmt numFmtId="189" formatCode="_(&quot;Rs.&quot;* #,##0.00_);_(&quot;Rs.&quot;* \(#,##0.00\);_(&quot;Rs.&quot;* &quot;-&quot;??_);_(@_)"/>
    <numFmt numFmtId="190" formatCode="&quot;Rs.&quot;\ #,##0_);\(&quot;Rs.&quot;\ #,##0\)"/>
    <numFmt numFmtId="191" formatCode="&quot;Rs.&quot;\ #,##0_);[Red]\(&quot;Rs.&quot;\ #,##0\)"/>
    <numFmt numFmtId="192" formatCode="&quot;Rs.&quot;\ #,##0.00_);\(&quot;Rs.&quot;\ #,##0.00\)"/>
    <numFmt numFmtId="193" formatCode="&quot;Rs.&quot;\ #,##0.00_);[Red]\(&quot;Rs.&quot;\ #,##0.00\)"/>
    <numFmt numFmtId="194" formatCode="_(&quot;Rs.&quot;\ * #,##0_);_(&quot;Rs.&quot;\ * \(#,##0\);_(&quot;Rs.&quot;\ * &quot;-&quot;_);_(@_)"/>
    <numFmt numFmtId="195" formatCode="_(&quot;Rs.&quot;\ * #,##0.00_);_(&quot;Rs.&quot;\ * \(#,##0.00\);_(&quot;Rs.&quot;\ * &quot;-&quot;??_);_(@_)"/>
    <numFmt numFmtId="196" formatCode="0.0000"/>
    <numFmt numFmtId="197" formatCode="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
    <numFmt numFmtId="204" formatCode="0.00000000"/>
    <numFmt numFmtId="205" formatCode="0.0000000"/>
    <numFmt numFmtId="206" formatCode="0.000000"/>
    <numFmt numFmtId="207" formatCode="0.0%"/>
    <numFmt numFmtId="208" formatCode="0.000000000000"/>
    <numFmt numFmtId="209" formatCode="0.00000000000000%"/>
    <numFmt numFmtId="210" formatCode="0.000%"/>
    <numFmt numFmtId="211" formatCode="[$-409]dddd\,\ mmmm\ dd\,\ yyyy"/>
    <numFmt numFmtId="212" formatCode="[$-409]h:mm:ss\ AM/PM"/>
    <numFmt numFmtId="213" formatCode="0.0000%"/>
    <numFmt numFmtId="214" formatCode="[$-409]d\-mmm\-yyyy;@"/>
  </numFmts>
  <fonts count="79">
    <font>
      <sz val="10"/>
      <name val="Arial"/>
      <family val="0"/>
    </font>
    <font>
      <u val="single"/>
      <sz val="10"/>
      <color indexed="12"/>
      <name val="Arial"/>
      <family val="2"/>
    </font>
    <font>
      <u val="single"/>
      <sz val="10"/>
      <color indexed="36"/>
      <name val="Arial"/>
      <family val="2"/>
    </font>
    <font>
      <sz val="11"/>
      <color indexed="8"/>
      <name val="Calibri"/>
      <family val="2"/>
    </font>
    <font>
      <sz val="8"/>
      <name val="Arial"/>
      <family val="2"/>
    </font>
    <font>
      <b/>
      <sz val="12"/>
      <name val="Cambria"/>
      <family val="1"/>
    </font>
    <font>
      <sz val="12"/>
      <name val="Cambria"/>
      <family val="1"/>
    </font>
    <font>
      <sz val="10"/>
      <name val="Cambria"/>
      <family val="1"/>
    </font>
    <font>
      <b/>
      <i/>
      <sz val="10"/>
      <name val="Cambria"/>
      <family val="1"/>
    </font>
    <font>
      <b/>
      <sz val="11"/>
      <name val="Cambria"/>
      <family val="1"/>
    </font>
    <font>
      <sz val="11"/>
      <name val="Cambria"/>
      <family val="1"/>
    </font>
    <font>
      <b/>
      <sz val="10"/>
      <name val="Cambria"/>
      <family val="1"/>
    </font>
    <font>
      <i/>
      <sz val="10"/>
      <name val="Cambria"/>
      <family val="1"/>
    </font>
    <font>
      <b/>
      <u val="single"/>
      <sz val="12"/>
      <name val="Cambria"/>
      <family val="1"/>
    </font>
    <font>
      <u val="single"/>
      <sz val="12"/>
      <name val="Cambria"/>
      <family val="1"/>
    </font>
    <font>
      <b/>
      <u val="single"/>
      <sz val="10"/>
      <name val="Cambria"/>
      <family val="1"/>
    </font>
    <font>
      <sz val="9"/>
      <name val="Cambria"/>
      <family val="1"/>
    </font>
    <font>
      <b/>
      <i/>
      <sz val="12"/>
      <name val="Cambria"/>
      <family val="1"/>
    </font>
    <font>
      <i/>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Cambria"/>
      <family val="1"/>
    </font>
    <font>
      <sz val="11"/>
      <color indexed="10"/>
      <name val="Cambria"/>
      <family val="1"/>
    </font>
    <font>
      <b/>
      <sz val="10"/>
      <color indexed="10"/>
      <name val="Cambria"/>
      <family val="1"/>
    </font>
    <font>
      <b/>
      <sz val="16"/>
      <color indexed="10"/>
      <name val="Cambria"/>
      <family val="1"/>
    </font>
    <font>
      <b/>
      <u val="single"/>
      <sz val="11"/>
      <color indexed="10"/>
      <name val="Cambria"/>
      <family val="1"/>
    </font>
    <font>
      <sz val="12"/>
      <color indexed="10"/>
      <name val="Cambria"/>
      <family val="1"/>
    </font>
    <font>
      <b/>
      <u val="single"/>
      <sz val="12"/>
      <color indexed="10"/>
      <name val="Cambria"/>
      <family val="1"/>
    </font>
    <font>
      <b/>
      <u val="single"/>
      <sz val="10"/>
      <color indexed="10"/>
      <name val="Cambria"/>
      <family val="1"/>
    </font>
    <font>
      <b/>
      <sz val="12"/>
      <color indexed="10"/>
      <name val="Cambria"/>
      <family val="1"/>
    </font>
    <font>
      <b/>
      <sz val="11"/>
      <color indexed="10"/>
      <name val="Cambria"/>
      <family val="1"/>
    </font>
    <font>
      <i/>
      <sz val="10"/>
      <color indexed="10"/>
      <name val="Cambria"/>
      <family val="1"/>
    </font>
    <font>
      <sz val="9"/>
      <color indexed="10"/>
      <name val="Cambri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mbria"/>
      <family val="1"/>
    </font>
    <font>
      <sz val="11"/>
      <color rgb="FFFF0000"/>
      <name val="Cambria"/>
      <family val="1"/>
    </font>
    <font>
      <b/>
      <sz val="10"/>
      <color rgb="FFFF0000"/>
      <name val="Cambria"/>
      <family val="1"/>
    </font>
    <font>
      <b/>
      <sz val="16"/>
      <color rgb="FFFF0000"/>
      <name val="Cambria"/>
      <family val="1"/>
    </font>
    <font>
      <b/>
      <u val="single"/>
      <sz val="11"/>
      <color rgb="FFFF0000"/>
      <name val="Cambria"/>
      <family val="1"/>
    </font>
    <font>
      <sz val="12"/>
      <color rgb="FFFF0000"/>
      <name val="Cambria"/>
      <family val="1"/>
    </font>
    <font>
      <b/>
      <u val="single"/>
      <sz val="12"/>
      <color rgb="FFFF0000"/>
      <name val="Cambria"/>
      <family val="1"/>
    </font>
    <font>
      <b/>
      <u val="single"/>
      <sz val="10"/>
      <color rgb="FFFF0000"/>
      <name val="Cambria"/>
      <family val="1"/>
    </font>
    <font>
      <b/>
      <sz val="12"/>
      <color rgb="FFFF0000"/>
      <name val="Cambria"/>
      <family val="1"/>
    </font>
    <font>
      <b/>
      <sz val="11"/>
      <color rgb="FFFF0000"/>
      <name val="Cambria"/>
      <family val="1"/>
    </font>
    <font>
      <i/>
      <sz val="10"/>
      <color rgb="FFFF0000"/>
      <name val="Cambria"/>
      <family val="1"/>
    </font>
    <font>
      <sz val="9"/>
      <color rgb="FFFF0000"/>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top style="thin"/>
      <bottom style="thin"/>
    </border>
    <border>
      <left style="thin"/>
      <right>
        <color indexed="63"/>
      </right>
      <top style="thin"/>
      <bottom style="medium"/>
    </border>
    <border>
      <left>
        <color indexed="63"/>
      </left>
      <right>
        <color indexed="63"/>
      </right>
      <top style="thin"/>
      <bottom style="thin"/>
    </border>
    <border>
      <left/>
      <right style="thin"/>
      <top style="thin"/>
      <bottom style="thin"/>
    </border>
    <border>
      <left style="thin"/>
      <right>
        <color indexed="63"/>
      </right>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9"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2">
    <xf numFmtId="0" fontId="0" fillId="0" borderId="0" xfId="0" applyAlignment="1">
      <alignment/>
    </xf>
    <xf numFmtId="0" fontId="67" fillId="0" borderId="0" xfId="0" applyFont="1" applyAlignment="1">
      <alignment/>
    </xf>
    <xf numFmtId="0" fontId="5" fillId="33" borderId="10" xfId="0" applyFont="1" applyFill="1" applyBorder="1" applyAlignment="1">
      <alignment horizontal="center" vertical="center" wrapText="1"/>
    </xf>
    <xf numFmtId="9" fontId="5" fillId="33" borderId="10" xfId="76"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9" fontId="6" fillId="0" borderId="0" xfId="76" applyFont="1" applyAlignment="1">
      <alignment horizontal="center"/>
    </xf>
    <xf numFmtId="0" fontId="7" fillId="0" borderId="0" xfId="0" applyFont="1" applyAlignment="1">
      <alignment/>
    </xf>
    <xf numFmtId="0" fontId="7" fillId="0" borderId="0" xfId="0" applyFont="1" applyFill="1" applyAlignment="1">
      <alignment horizontal="center"/>
    </xf>
    <xf numFmtId="0" fontId="10" fillId="0" borderId="0" xfId="0" applyFont="1" applyFill="1" applyAlignment="1">
      <alignment horizontal="center"/>
    </xf>
    <xf numFmtId="9" fontId="10" fillId="0" borderId="0" xfId="76" applyFont="1" applyFill="1" applyAlignment="1">
      <alignment/>
    </xf>
    <xf numFmtId="0" fontId="10" fillId="0" borderId="0" xfId="0" applyFont="1" applyFill="1" applyAlignment="1">
      <alignment/>
    </xf>
    <xf numFmtId="0" fontId="9" fillId="33" borderId="10" xfId="0" applyFont="1" applyFill="1" applyBorder="1" applyAlignment="1">
      <alignment horizontal="center" vertical="center" wrapText="1"/>
    </xf>
    <xf numFmtId="9" fontId="9" fillId="33" borderId="10" xfId="76" applyFont="1" applyFill="1" applyBorder="1" applyAlignment="1">
      <alignment horizontal="center" vertical="center" wrapText="1"/>
    </xf>
    <xf numFmtId="0" fontId="5" fillId="0" borderId="10" xfId="0" applyFont="1" applyBorder="1" applyAlignment="1">
      <alignment horizontal="center" vertical="center" wrapText="1"/>
    </xf>
    <xf numFmtId="9" fontId="6" fillId="0" borderId="10" xfId="76" applyFont="1" applyBorder="1" applyAlignment="1">
      <alignment horizontal="center" vertical="center" wrapText="1"/>
    </xf>
    <xf numFmtId="1" fontId="6"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xf>
    <xf numFmtId="2" fontId="7" fillId="0" borderId="10" xfId="0" applyNumberFormat="1" applyFont="1" applyBorder="1" applyAlignment="1">
      <alignment/>
    </xf>
    <xf numFmtId="0" fontId="7" fillId="0" borderId="10" xfId="0" applyFont="1" applyBorder="1" applyAlignment="1">
      <alignment/>
    </xf>
    <xf numFmtId="0" fontId="7" fillId="0" borderId="10" xfId="0" applyFont="1" applyBorder="1" applyAlignment="1">
      <alignment horizontal="center" vertical="center"/>
    </xf>
    <xf numFmtId="0" fontId="11" fillId="0" borderId="10" xfId="0" applyFont="1" applyBorder="1" applyAlignment="1">
      <alignment horizontal="center" vertical="center"/>
    </xf>
    <xf numFmtId="0" fontId="11" fillId="33" borderId="10" xfId="0" applyFont="1" applyFill="1" applyBorder="1" applyAlignment="1">
      <alignment horizontal="center" vertical="center" wrapText="1"/>
    </xf>
    <xf numFmtId="9" fontId="11" fillId="33" borderId="10" xfId="76" applyFont="1" applyFill="1" applyBorder="1" applyAlignment="1">
      <alignment horizontal="center" vertical="center" wrapText="1"/>
    </xf>
    <xf numFmtId="2" fontId="11" fillId="0" borderId="10" xfId="0" applyNumberFormat="1" applyFont="1" applyBorder="1" applyAlignment="1">
      <alignment horizontal="center"/>
    </xf>
    <xf numFmtId="0" fontId="11" fillId="33" borderId="10" xfId="0" applyFont="1" applyFill="1" applyBorder="1" applyAlignment="1">
      <alignment horizontal="center" wrapText="1"/>
    </xf>
    <xf numFmtId="2" fontId="7" fillId="0" borderId="10" xfId="0" applyNumberFormat="1" applyFont="1" applyBorder="1" applyAlignment="1">
      <alignment horizontal="center"/>
    </xf>
    <xf numFmtId="0" fontId="9" fillId="0" borderId="0" xfId="0" applyFont="1" applyAlignment="1">
      <alignment/>
    </xf>
    <xf numFmtId="0" fontId="10" fillId="0" borderId="0" xfId="0" applyFont="1" applyAlignment="1">
      <alignment horizontal="center"/>
    </xf>
    <xf numFmtId="9" fontId="10" fillId="0" borderId="0" xfId="76" applyFont="1" applyAlignment="1">
      <alignment/>
    </xf>
    <xf numFmtId="0" fontId="11" fillId="0" borderId="0" xfId="0" applyFont="1" applyFill="1" applyBorder="1" applyAlignment="1">
      <alignment/>
    </xf>
    <xf numFmtId="0" fontId="7" fillId="0" borderId="0" xfId="0" applyFont="1" applyAlignment="1">
      <alignment horizontal="center"/>
    </xf>
    <xf numFmtId="9" fontId="7" fillId="0" borderId="0" xfId="76" applyFont="1" applyAlignment="1">
      <alignment/>
    </xf>
    <xf numFmtId="0" fontId="11" fillId="0" borderId="10" xfId="0" applyFont="1" applyBorder="1" applyAlignment="1">
      <alignment horizontal="center"/>
    </xf>
    <xf numFmtId="0" fontId="10" fillId="0" borderId="0" xfId="0" applyFont="1" applyAlignment="1">
      <alignment/>
    </xf>
    <xf numFmtId="2" fontId="11" fillId="0" borderId="10" xfId="0" applyNumberFormat="1" applyFont="1" applyBorder="1" applyAlignment="1">
      <alignment/>
    </xf>
    <xf numFmtId="0" fontId="7" fillId="0" borderId="0" xfId="0" applyFont="1" applyFill="1" applyAlignment="1">
      <alignment/>
    </xf>
    <xf numFmtId="0" fontId="68" fillId="0" borderId="0" xfId="0" applyFont="1" applyFill="1" applyAlignment="1">
      <alignment/>
    </xf>
    <xf numFmtId="0" fontId="67" fillId="0" borderId="0" xfId="0" applyFont="1" applyFill="1" applyAlignment="1">
      <alignment horizontal="center"/>
    </xf>
    <xf numFmtId="0" fontId="67" fillId="0" borderId="0" xfId="0" applyFont="1" applyAlignment="1">
      <alignment horizontal="center"/>
    </xf>
    <xf numFmtId="2" fontId="7" fillId="0" borderId="0" xfId="0" applyNumberFormat="1" applyFont="1" applyBorder="1" applyAlignment="1">
      <alignment horizontal="center" vertical="top" wrapText="1"/>
    </xf>
    <xf numFmtId="9" fontId="7" fillId="0" borderId="0" xfId="76" applyFont="1" applyBorder="1" applyAlignment="1">
      <alignment horizontal="center" vertical="top" wrapText="1"/>
    </xf>
    <xf numFmtId="2" fontId="10" fillId="0" borderId="0" xfId="0" applyNumberFormat="1" applyFont="1" applyFill="1" applyAlignment="1">
      <alignment/>
    </xf>
    <xf numFmtId="2" fontId="9" fillId="0" borderId="0" xfId="0" applyNumberFormat="1" applyFont="1" applyAlignment="1">
      <alignment horizontal="center"/>
    </xf>
    <xf numFmtId="0" fontId="11" fillId="0" borderId="10" xfId="0" applyFont="1" applyBorder="1" applyAlignment="1">
      <alignment horizontal="center" wrapText="1"/>
    </xf>
    <xf numFmtId="2" fontId="11" fillId="0" borderId="0" xfId="76" applyNumberFormat="1" applyFont="1" applyFill="1" applyBorder="1" applyAlignment="1">
      <alignment horizontal="center" vertical="center"/>
    </xf>
    <xf numFmtId="2" fontId="7" fillId="0" borderId="0" xfId="0" applyNumberFormat="1" applyFont="1" applyFill="1" applyAlignment="1">
      <alignment horizontal="center"/>
    </xf>
    <xf numFmtId="0" fontId="7" fillId="0" borderId="0" xfId="0" applyFont="1" applyFill="1" applyBorder="1" applyAlignment="1" quotePrefix="1">
      <alignment horizontal="center"/>
    </xf>
    <xf numFmtId="2" fontId="11" fillId="0" borderId="0" xfId="0" applyNumberFormat="1" applyFont="1" applyFill="1" applyBorder="1" applyAlignment="1">
      <alignment vertical="center"/>
    </xf>
    <xf numFmtId="2" fontId="7" fillId="0" borderId="0" xfId="0" applyNumberFormat="1" applyFont="1" applyAlignment="1">
      <alignment horizontal="center"/>
    </xf>
    <xf numFmtId="2" fontId="10" fillId="0" borderId="0" xfId="0" applyNumberFormat="1" applyFont="1" applyAlignment="1">
      <alignment horizontal="center"/>
    </xf>
    <xf numFmtId="2" fontId="67" fillId="0" borderId="0" xfId="0" applyNumberFormat="1" applyFont="1" applyBorder="1" applyAlignment="1">
      <alignment horizontal="center"/>
    </xf>
    <xf numFmtId="9" fontId="67" fillId="0" borderId="0" xfId="76" applyFont="1" applyAlignment="1">
      <alignment/>
    </xf>
    <xf numFmtId="0" fontId="10" fillId="0" borderId="0" xfId="0" applyFont="1" applyBorder="1" applyAlignment="1">
      <alignment vertical="center"/>
    </xf>
    <xf numFmtId="0" fontId="11" fillId="0" borderId="0" xfId="0" applyFont="1" applyBorder="1" applyAlignment="1">
      <alignment horizontal="center"/>
    </xf>
    <xf numFmtId="0" fontId="9" fillId="0" borderId="0" xfId="0" applyFont="1" applyFill="1" applyBorder="1" applyAlignment="1">
      <alignment horizontal="left" vertical="top" wrapText="1"/>
    </xf>
    <xf numFmtId="2" fontId="9" fillId="0" borderId="0" xfId="73" applyNumberFormat="1" applyFont="1" applyBorder="1">
      <alignment/>
      <protection/>
    </xf>
    <xf numFmtId="2" fontId="7" fillId="0" borderId="0" xfId="0" applyNumberFormat="1" applyFont="1" applyBorder="1" applyAlignment="1">
      <alignment horizontal="center"/>
    </xf>
    <xf numFmtId="9" fontId="11" fillId="0" borderId="0" xfId="76" applyFont="1" applyBorder="1" applyAlignment="1">
      <alignment/>
    </xf>
    <xf numFmtId="0" fontId="5" fillId="0" borderId="0" xfId="0" applyFont="1" applyFill="1" applyAlignment="1">
      <alignment/>
    </xf>
    <xf numFmtId="0" fontId="6" fillId="0" borderId="0" xfId="0" applyFont="1" applyFill="1" applyAlignment="1">
      <alignment horizontal="center"/>
    </xf>
    <xf numFmtId="9" fontId="6" fillId="0" borderId="0" xfId="76" applyFont="1" applyFill="1" applyAlignment="1">
      <alignment/>
    </xf>
    <xf numFmtId="0" fontId="6" fillId="0" borderId="0" xfId="0" applyFont="1" applyFill="1" applyAlignment="1">
      <alignment/>
    </xf>
    <xf numFmtId="9" fontId="6" fillId="0" borderId="0" xfId="76" applyFont="1" applyFill="1" applyAlignment="1">
      <alignment horizontal="right"/>
    </xf>
    <xf numFmtId="0" fontId="11" fillId="0" borderId="0" xfId="0" applyFont="1" applyAlignment="1">
      <alignment/>
    </xf>
    <xf numFmtId="0" fontId="11" fillId="34" borderId="0" xfId="0" applyFont="1" applyFill="1" applyAlignment="1">
      <alignment/>
    </xf>
    <xf numFmtId="2" fontId="7" fillId="34" borderId="0" xfId="0" applyNumberFormat="1" applyFont="1" applyFill="1" applyAlignment="1">
      <alignment horizontal="center"/>
    </xf>
    <xf numFmtId="0" fontId="11" fillId="0" borderId="0" xfId="0" applyFont="1" applyAlignment="1">
      <alignment/>
    </xf>
    <xf numFmtId="9" fontId="11" fillId="0" borderId="0" xfId="76" applyFont="1" applyBorder="1" applyAlignment="1">
      <alignment horizontal="center"/>
    </xf>
    <xf numFmtId="0" fontId="7" fillId="0" borderId="11" xfId="0" applyFont="1" applyBorder="1" applyAlignment="1">
      <alignment horizontal="center"/>
    </xf>
    <xf numFmtId="2" fontId="11" fillId="0" borderId="12" xfId="0" applyNumberFormat="1" applyFont="1" applyBorder="1" applyAlignment="1">
      <alignment/>
    </xf>
    <xf numFmtId="2" fontId="11" fillId="0" borderId="0" xfId="0" applyNumberFormat="1" applyFont="1" applyBorder="1" applyAlignment="1">
      <alignment/>
    </xf>
    <xf numFmtId="0" fontId="11" fillId="34" borderId="0" xfId="0" applyFont="1" applyFill="1" applyBorder="1" applyAlignment="1">
      <alignment horizontal="center"/>
    </xf>
    <xf numFmtId="0" fontId="11" fillId="0" borderId="10" xfId="0" applyFont="1" applyBorder="1" applyAlignment="1">
      <alignment/>
    </xf>
    <xf numFmtId="2" fontId="11" fillId="0" borderId="10" xfId="0" applyNumberFormat="1" applyFont="1" applyBorder="1" applyAlignment="1">
      <alignment horizontal="center" vertical="center"/>
    </xf>
    <xf numFmtId="2" fontId="67" fillId="0" borderId="0" xfId="0" applyNumberFormat="1" applyFont="1" applyFill="1" applyAlignment="1">
      <alignment horizontal="center"/>
    </xf>
    <xf numFmtId="0" fontId="67" fillId="0" borderId="0" xfId="0" applyFont="1" applyFill="1" applyAlignment="1">
      <alignment/>
    </xf>
    <xf numFmtId="9" fontId="67" fillId="0" borderId="0" xfId="76" applyFont="1" applyFill="1" applyAlignment="1">
      <alignment/>
    </xf>
    <xf numFmtId="0" fontId="69" fillId="0" borderId="0" xfId="0" applyFont="1" applyFill="1" applyBorder="1" applyAlignment="1">
      <alignment/>
    </xf>
    <xf numFmtId="0" fontId="67" fillId="0" borderId="0" xfId="0" applyFont="1" applyFill="1" applyBorder="1" applyAlignment="1">
      <alignment horizontal="center"/>
    </xf>
    <xf numFmtId="2" fontId="67" fillId="0" borderId="0" xfId="0" applyNumberFormat="1" applyFont="1" applyFill="1" applyAlignment="1">
      <alignment/>
    </xf>
    <xf numFmtId="2" fontId="67" fillId="0" borderId="0" xfId="0" applyNumberFormat="1" applyFont="1" applyAlignment="1">
      <alignment horizontal="center"/>
    </xf>
    <xf numFmtId="9" fontId="5" fillId="0" borderId="10" xfId="76" applyFont="1" applyBorder="1" applyAlignment="1">
      <alignment horizontal="center" vertical="center" wrapText="1"/>
    </xf>
    <xf numFmtId="0" fontId="9" fillId="0" borderId="0" xfId="0" applyFont="1" applyBorder="1" applyAlignment="1">
      <alignment horizontal="center" wrapText="1"/>
    </xf>
    <xf numFmtId="2" fontId="9" fillId="0" borderId="0" xfId="0" applyNumberFormat="1" applyFont="1" applyBorder="1" applyAlignment="1">
      <alignment vertical="top"/>
    </xf>
    <xf numFmtId="0" fontId="5" fillId="0" borderId="0" xfId="0" applyFont="1" applyAlignment="1">
      <alignment horizontal="center"/>
    </xf>
    <xf numFmtId="2" fontId="70" fillId="0" borderId="0" xfId="0" applyNumberFormat="1" applyFont="1" applyAlignment="1">
      <alignment horizontal="center"/>
    </xf>
    <xf numFmtId="0" fontId="70" fillId="0" borderId="0" xfId="0" applyFont="1" applyAlignment="1">
      <alignment horizontal="center"/>
    </xf>
    <xf numFmtId="0" fontId="69" fillId="0" borderId="0" xfId="0" applyFont="1" applyAlignment="1">
      <alignment horizontal="center"/>
    </xf>
    <xf numFmtId="0" fontId="5" fillId="0" borderId="0" xfId="0" applyFont="1" applyAlignment="1">
      <alignment/>
    </xf>
    <xf numFmtId="9" fontId="5" fillId="0" borderId="0" xfId="76" applyFont="1" applyAlignment="1">
      <alignment/>
    </xf>
    <xf numFmtId="9" fontId="6" fillId="0" borderId="0" xfId="76" applyFont="1" applyAlignment="1">
      <alignment/>
    </xf>
    <xf numFmtId="0" fontId="13" fillId="0" borderId="0" xfId="0" applyFont="1" applyAlignment="1">
      <alignment/>
    </xf>
    <xf numFmtId="0" fontId="14" fillId="0" borderId="0" xfId="0" applyFont="1" applyAlignment="1">
      <alignment horizontal="center"/>
    </xf>
    <xf numFmtId="9" fontId="13" fillId="0" borderId="0" xfId="76" applyFont="1" applyAlignment="1">
      <alignment/>
    </xf>
    <xf numFmtId="2" fontId="71" fillId="0" borderId="0" xfId="0" applyNumberFormat="1" applyFont="1" applyAlignment="1">
      <alignment horizontal="center"/>
    </xf>
    <xf numFmtId="0" fontId="72" fillId="0" borderId="0" xfId="0" applyFont="1" applyAlignment="1">
      <alignment/>
    </xf>
    <xf numFmtId="0" fontId="13" fillId="0" borderId="0" xfId="0" applyFont="1" applyAlignment="1">
      <alignment horizontal="center"/>
    </xf>
    <xf numFmtId="2" fontId="73" fillId="0" borderId="0" xfId="0" applyNumberFormat="1" applyFont="1" applyAlignment="1">
      <alignment horizontal="center"/>
    </xf>
    <xf numFmtId="0" fontId="5" fillId="0" borderId="0" xfId="0" applyFont="1" applyBorder="1" applyAlignment="1">
      <alignment horizontal="left" wrapText="1"/>
    </xf>
    <xf numFmtId="2" fontId="74" fillId="0" borderId="0" xfId="0" applyNumberFormat="1" applyFont="1" applyAlignment="1">
      <alignment horizontal="center"/>
    </xf>
    <xf numFmtId="0" fontId="5" fillId="0" borderId="0" xfId="0" applyFont="1" applyAlignment="1">
      <alignment/>
    </xf>
    <xf numFmtId="0" fontId="5" fillId="35" borderId="10" xfId="0" applyFont="1" applyFill="1" applyBorder="1" applyAlignment="1">
      <alignment horizontal="center" vertical="center" wrapText="1"/>
    </xf>
    <xf numFmtId="9" fontId="5" fillId="35" borderId="10" xfId="76" applyFont="1" applyFill="1" applyBorder="1" applyAlignment="1">
      <alignment horizontal="center" vertical="center"/>
    </xf>
    <xf numFmtId="0" fontId="13" fillId="0" borderId="0" xfId="0" applyFont="1" applyAlignment="1">
      <alignment horizontal="center" vertical="center"/>
    </xf>
    <xf numFmtId="2" fontId="74" fillId="0" borderId="0" xfId="0" applyNumberFormat="1" applyFont="1" applyAlignment="1">
      <alignment horizontal="center" vertical="center"/>
    </xf>
    <xf numFmtId="0" fontId="7" fillId="0" borderId="0" xfId="0" applyFont="1" applyAlignment="1">
      <alignment horizontal="center" vertical="center"/>
    </xf>
    <xf numFmtId="0" fontId="67" fillId="0" borderId="0" xfId="0" applyFont="1" applyAlignment="1">
      <alignment horizontal="center" vertical="center"/>
    </xf>
    <xf numFmtId="0" fontId="5" fillId="0" borderId="10" xfId="0" applyFont="1" applyBorder="1" applyAlignment="1">
      <alignment horizontal="center" wrapText="1"/>
    </xf>
    <xf numFmtId="1" fontId="5" fillId="0" borderId="10" xfId="0" applyNumberFormat="1" applyFont="1" applyBorder="1" applyAlignment="1">
      <alignment/>
    </xf>
    <xf numFmtId="1" fontId="6" fillId="0" borderId="10" xfId="0" applyNumberFormat="1" applyFont="1" applyBorder="1" applyAlignment="1">
      <alignment horizontal="right"/>
    </xf>
    <xf numFmtId="9" fontId="5" fillId="0" borderId="10" xfId="76" applyFont="1" applyBorder="1" applyAlignment="1">
      <alignment/>
    </xf>
    <xf numFmtId="1" fontId="5" fillId="33" borderId="10" xfId="0" applyNumberFormat="1" applyFont="1" applyFill="1" applyBorder="1" applyAlignment="1">
      <alignment/>
    </xf>
    <xf numFmtId="1" fontId="5" fillId="0" borderId="10" xfId="0" applyNumberFormat="1" applyFont="1" applyBorder="1" applyAlignment="1">
      <alignment horizontal="right"/>
    </xf>
    <xf numFmtId="0" fontId="72" fillId="0" borderId="0" xfId="0" applyFont="1" applyAlignment="1">
      <alignment horizontal="center"/>
    </xf>
    <xf numFmtId="9" fontId="72" fillId="0" borderId="0" xfId="76" applyFont="1" applyAlignment="1">
      <alignment/>
    </xf>
    <xf numFmtId="0" fontId="5" fillId="0" borderId="0" xfId="0" applyFont="1" applyBorder="1" applyAlignment="1">
      <alignment/>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Fill="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wrapText="1"/>
    </xf>
    <xf numFmtId="9" fontId="5" fillId="33" borderId="10" xfId="76" applyFont="1" applyFill="1" applyBorder="1" applyAlignment="1">
      <alignment horizontal="center" vertical="center"/>
    </xf>
    <xf numFmtId="0" fontId="5" fillId="36" borderId="10" xfId="0" applyFont="1" applyFill="1" applyBorder="1" applyAlignment="1">
      <alignment horizontal="center" wrapText="1"/>
    </xf>
    <xf numFmtId="1" fontId="6" fillId="36" borderId="10" xfId="0" applyNumberFormat="1" applyFont="1" applyFill="1" applyBorder="1" applyAlignment="1">
      <alignment/>
    </xf>
    <xf numFmtId="0" fontId="6" fillId="36" borderId="10" xfId="0" applyFont="1" applyFill="1" applyBorder="1" applyAlignment="1">
      <alignment/>
    </xf>
    <xf numFmtId="1" fontId="6" fillId="36" borderId="10" xfId="0" applyNumberFormat="1" applyFont="1" applyFill="1" applyBorder="1" applyAlignment="1">
      <alignment horizontal="right"/>
    </xf>
    <xf numFmtId="9" fontId="5" fillId="36" borderId="10" xfId="76" applyFont="1" applyFill="1" applyBorder="1" applyAlignment="1">
      <alignment/>
    </xf>
    <xf numFmtId="1" fontId="5" fillId="36" borderId="10" xfId="0" applyNumberFormat="1" applyFont="1" applyFill="1" applyBorder="1" applyAlignment="1">
      <alignment/>
    </xf>
    <xf numFmtId="1" fontId="5" fillId="36" borderId="10" xfId="0" applyNumberFormat="1" applyFont="1" applyFill="1" applyBorder="1" applyAlignment="1">
      <alignment horizontal="right"/>
    </xf>
    <xf numFmtId="0" fontId="72" fillId="0" borderId="0" xfId="0" applyFont="1" applyBorder="1" applyAlignment="1">
      <alignment horizontal="center" wrapText="1"/>
    </xf>
    <xf numFmtId="0" fontId="72" fillId="0" borderId="0" xfId="0" applyFont="1" applyBorder="1" applyAlignment="1">
      <alignment/>
    </xf>
    <xf numFmtId="0" fontId="72" fillId="0" borderId="0" xfId="0" applyFont="1" applyBorder="1" applyAlignment="1">
      <alignment horizontal="center"/>
    </xf>
    <xf numFmtId="9" fontId="72" fillId="0" borderId="0" xfId="76" applyFont="1" applyBorder="1" applyAlignment="1">
      <alignment/>
    </xf>
    <xf numFmtId="9" fontId="6" fillId="0" borderId="0" xfId="76" applyFont="1" applyBorder="1" applyAlignment="1">
      <alignment/>
    </xf>
    <xf numFmtId="0" fontId="15" fillId="0" borderId="0" xfId="0" applyFont="1" applyAlignment="1">
      <alignment horizontal="center" vertical="center"/>
    </xf>
    <xf numFmtId="9" fontId="6" fillId="0" borderId="10" xfId="76" applyFont="1" applyBorder="1" applyAlignment="1">
      <alignment horizontal="center" vertical="center"/>
    </xf>
    <xf numFmtId="1" fontId="5" fillId="33" borderId="10" xfId="0" applyNumberFormat="1" applyFont="1" applyFill="1" applyBorder="1" applyAlignment="1">
      <alignment horizontal="center"/>
    </xf>
    <xf numFmtId="9" fontId="5" fillId="33" borderId="10" xfId="76" applyFont="1" applyFill="1" applyBorder="1" applyAlignment="1">
      <alignment horizontal="center"/>
    </xf>
    <xf numFmtId="9" fontId="75" fillId="0" borderId="0" xfId="76" applyFont="1" applyBorder="1" applyAlignment="1">
      <alignment/>
    </xf>
    <xf numFmtId="0" fontId="76" fillId="0" borderId="0" xfId="0" applyFont="1" applyBorder="1" applyAlignment="1">
      <alignment horizontal="center" wrapText="1"/>
    </xf>
    <xf numFmtId="1" fontId="6" fillId="0" borderId="10" xfId="0" applyNumberFormat="1" applyFont="1" applyBorder="1" applyAlignment="1">
      <alignment/>
    </xf>
    <xf numFmtId="9" fontId="6" fillId="0" borderId="10" xfId="76" applyFont="1" applyBorder="1" applyAlignment="1">
      <alignment horizontal="right"/>
    </xf>
    <xf numFmtId="9" fontId="5" fillId="0" borderId="10" xfId="76" applyFont="1" applyBorder="1" applyAlignment="1">
      <alignment horizontal="right"/>
    </xf>
    <xf numFmtId="0" fontId="5" fillId="0" borderId="0" xfId="0" applyFont="1" applyBorder="1" applyAlignment="1">
      <alignment horizontal="center" wrapText="1"/>
    </xf>
    <xf numFmtId="2" fontId="13" fillId="0" borderId="0" xfId="0" applyNumberFormat="1" applyFont="1" applyAlignment="1">
      <alignment horizontal="center" vertical="center"/>
    </xf>
    <xf numFmtId="0" fontId="7" fillId="0" borderId="0" xfId="0" applyFont="1" applyBorder="1" applyAlignment="1">
      <alignment horizontal="center"/>
    </xf>
    <xf numFmtId="2" fontId="7" fillId="0" borderId="0" xfId="76" applyNumberFormat="1" applyFont="1" applyAlignment="1">
      <alignment horizontal="center"/>
    </xf>
    <xf numFmtId="1" fontId="5" fillId="0" borderId="10" xfId="0" applyNumberFormat="1" applyFont="1" applyBorder="1" applyAlignment="1">
      <alignment horizontal="center" vertical="center"/>
    </xf>
    <xf numFmtId="0" fontId="67" fillId="0" borderId="0" xfId="0" applyFont="1" applyBorder="1" applyAlignment="1">
      <alignment horizontal="center" wrapText="1"/>
    </xf>
    <xf numFmtId="0" fontId="69" fillId="0" borderId="0" xfId="0" applyFont="1" applyBorder="1" applyAlignment="1">
      <alignment horizontal="left"/>
    </xf>
    <xf numFmtId="0" fontId="69" fillId="0" borderId="0" xfId="0" applyFont="1" applyBorder="1" applyAlignment="1">
      <alignment/>
    </xf>
    <xf numFmtId="203" fontId="69" fillId="0" borderId="0" xfId="0" applyNumberFormat="1" applyFont="1" applyBorder="1" applyAlignment="1">
      <alignment horizontal="right"/>
    </xf>
    <xf numFmtId="9" fontId="69" fillId="0" borderId="0" xfId="76" applyFont="1" applyBorder="1" applyAlignment="1">
      <alignment/>
    </xf>
    <xf numFmtId="2" fontId="67" fillId="0" borderId="0" xfId="76" applyNumberFormat="1" applyFont="1" applyAlignment="1">
      <alignment horizontal="center"/>
    </xf>
    <xf numFmtId="2" fontId="10" fillId="0" borderId="0" xfId="76" applyNumberFormat="1" applyFont="1" applyAlignment="1">
      <alignment horizontal="center"/>
    </xf>
    <xf numFmtId="2" fontId="9" fillId="0" borderId="0" xfId="76" applyNumberFormat="1" applyFont="1" applyAlignment="1">
      <alignment horizontal="center"/>
    </xf>
    <xf numFmtId="0" fontId="69" fillId="0" borderId="0" xfId="0" applyFont="1" applyAlignment="1">
      <alignment/>
    </xf>
    <xf numFmtId="0" fontId="68" fillId="0" borderId="0" xfId="0" applyFont="1" applyBorder="1" applyAlignment="1">
      <alignment horizontal="center" wrapText="1"/>
    </xf>
    <xf numFmtId="0" fontId="76" fillId="0" borderId="0" xfId="0" applyFont="1" applyBorder="1" applyAlignment="1">
      <alignment horizontal="left"/>
    </xf>
    <xf numFmtId="0" fontId="76" fillId="0" borderId="0" xfId="0" applyFont="1" applyBorder="1" applyAlignment="1">
      <alignment/>
    </xf>
    <xf numFmtId="0" fontId="68" fillId="0" borderId="0" xfId="0" applyFont="1" applyBorder="1" applyAlignment="1">
      <alignment horizontal="center"/>
    </xf>
    <xf numFmtId="9" fontId="76" fillId="0" borderId="0" xfId="76" applyFont="1" applyBorder="1" applyAlignment="1">
      <alignment/>
    </xf>
    <xf numFmtId="9" fontId="76" fillId="36" borderId="0" xfId="76" applyFont="1" applyFill="1" applyBorder="1" applyAlignment="1">
      <alignment/>
    </xf>
    <xf numFmtId="2" fontId="68" fillId="0" borderId="0" xfId="76" applyNumberFormat="1" applyFont="1" applyAlignment="1">
      <alignment horizontal="center"/>
    </xf>
    <xf numFmtId="9" fontId="68" fillId="0" borderId="0" xfId="76" applyFont="1" applyBorder="1" applyAlignment="1">
      <alignment horizontal="center"/>
    </xf>
    <xf numFmtId="0" fontId="68" fillId="0" borderId="0" xfId="0" applyFont="1" applyAlignment="1">
      <alignment/>
    </xf>
    <xf numFmtId="2" fontId="9" fillId="36" borderId="0" xfId="76" applyNumberFormat="1" applyFont="1" applyFill="1" applyAlignment="1">
      <alignment horizontal="center"/>
    </xf>
    <xf numFmtId="0" fontId="69" fillId="0" borderId="0" xfId="0" applyFont="1" applyBorder="1" applyAlignment="1">
      <alignment horizontal="center"/>
    </xf>
    <xf numFmtId="0" fontId="67" fillId="0" borderId="0" xfId="0" applyFont="1" applyBorder="1" applyAlignment="1">
      <alignment horizontal="center"/>
    </xf>
    <xf numFmtId="9" fontId="69" fillId="0" borderId="0" xfId="76" applyFont="1" applyBorder="1" applyAlignment="1">
      <alignment horizontal="center"/>
    </xf>
    <xf numFmtId="9" fontId="9" fillId="36" borderId="0" xfId="76" applyFont="1" applyFill="1" applyAlignment="1">
      <alignment horizontal="center"/>
    </xf>
    <xf numFmtId="0" fontId="7" fillId="0" borderId="0" xfId="0" applyFont="1" applyAlignment="1">
      <alignment vertical="center"/>
    </xf>
    <xf numFmtId="0" fontId="67" fillId="0" borderId="0" xfId="0" applyFont="1" applyAlignment="1">
      <alignment vertical="center"/>
    </xf>
    <xf numFmtId="9" fontId="69" fillId="0" borderId="0" xfId="76" applyFont="1" applyBorder="1" applyAlignment="1">
      <alignment horizontal="right"/>
    </xf>
    <xf numFmtId="0" fontId="9" fillId="0" borderId="0" xfId="0" applyFont="1" applyAlignment="1">
      <alignment/>
    </xf>
    <xf numFmtId="0" fontId="76" fillId="0" borderId="0" xfId="0" applyFont="1" applyAlignment="1">
      <alignment/>
    </xf>
    <xf numFmtId="1" fontId="11" fillId="0" borderId="0" xfId="0" applyNumberFormat="1" applyFont="1" applyBorder="1" applyAlignment="1">
      <alignment horizontal="center"/>
    </xf>
    <xf numFmtId="2" fontId="11" fillId="0" borderId="0" xfId="0" applyNumberFormat="1" applyFont="1" applyAlignment="1">
      <alignment horizontal="center"/>
    </xf>
    <xf numFmtId="1" fontId="11" fillId="0" borderId="0" xfId="0" applyNumberFormat="1" applyFont="1" applyBorder="1" applyAlignment="1">
      <alignment/>
    </xf>
    <xf numFmtId="1" fontId="7" fillId="0" borderId="0" xfId="0" applyNumberFormat="1" applyFont="1" applyBorder="1" applyAlignment="1">
      <alignment horizontal="center"/>
    </xf>
    <xf numFmtId="2" fontId="76" fillId="0" borderId="0" xfId="0" applyNumberFormat="1" applyFont="1" applyAlignment="1">
      <alignment horizontal="center"/>
    </xf>
    <xf numFmtId="2" fontId="69" fillId="0" borderId="0" xfId="0" applyNumberFormat="1" applyFont="1" applyAlignment="1">
      <alignment horizontal="center"/>
    </xf>
    <xf numFmtId="0" fontId="76" fillId="0" borderId="0" xfId="0" applyFont="1" applyFill="1" applyBorder="1" applyAlignment="1">
      <alignment horizontal="left" vertical="top" wrapText="1"/>
    </xf>
    <xf numFmtId="1" fontId="69" fillId="0" borderId="0" xfId="0" applyNumberFormat="1" applyFont="1" applyBorder="1" applyAlignment="1">
      <alignment/>
    </xf>
    <xf numFmtId="1" fontId="67" fillId="0" borderId="0" xfId="0" applyNumberFormat="1" applyFont="1" applyBorder="1" applyAlignment="1">
      <alignment horizontal="center"/>
    </xf>
    <xf numFmtId="9" fontId="69" fillId="36" borderId="0" xfId="76" applyFont="1" applyFill="1" applyBorder="1" applyAlignment="1">
      <alignment/>
    </xf>
    <xf numFmtId="9" fontId="5" fillId="0" borderId="0" xfId="76" applyFont="1" applyBorder="1" applyAlignment="1">
      <alignment horizontal="left" wrapText="1"/>
    </xf>
    <xf numFmtId="0" fontId="5" fillId="0" borderId="0" xfId="0" applyFont="1" applyBorder="1" applyAlignment="1">
      <alignment horizontal="left"/>
    </xf>
    <xf numFmtId="0" fontId="5" fillId="0" borderId="0" xfId="0" applyFont="1" applyFill="1" applyBorder="1" applyAlignment="1">
      <alignment/>
    </xf>
    <xf numFmtId="0" fontId="6" fillId="34" borderId="10" xfId="0" applyFont="1" applyFill="1" applyBorder="1" applyAlignment="1">
      <alignment wrapText="1"/>
    </xf>
    <xf numFmtId="2" fontId="6" fillId="34"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2" fontId="6" fillId="0" borderId="10" xfId="76" applyNumberFormat="1" applyFont="1" applyBorder="1" applyAlignment="1">
      <alignment horizontal="center" vertical="center"/>
    </xf>
    <xf numFmtId="0" fontId="6" fillId="34" borderId="10" xfId="0" applyFont="1" applyFill="1" applyBorder="1" applyAlignment="1">
      <alignment horizontal="left" wrapText="1"/>
    </xf>
    <xf numFmtId="2" fontId="7" fillId="0" borderId="0" xfId="0" applyNumberFormat="1" applyFont="1" applyAlignment="1">
      <alignment/>
    </xf>
    <xf numFmtId="0" fontId="77" fillId="0" borderId="0" xfId="0" applyFont="1" applyAlignment="1">
      <alignment horizontal="center"/>
    </xf>
    <xf numFmtId="2" fontId="5" fillId="0" borderId="0" xfId="0" applyNumberFormat="1" applyFont="1" applyBorder="1" applyAlignment="1">
      <alignment vertical="top"/>
    </xf>
    <xf numFmtId="2" fontId="10" fillId="0" borderId="0" xfId="0" applyNumberFormat="1" applyFont="1" applyBorder="1" applyAlignment="1">
      <alignment horizontal="center" vertical="top" wrapText="1"/>
    </xf>
    <xf numFmtId="9" fontId="10" fillId="0" borderId="0" xfId="76" applyFont="1" applyBorder="1" applyAlignment="1">
      <alignment horizontal="center" vertical="top" wrapText="1"/>
    </xf>
    <xf numFmtId="2" fontId="10" fillId="0" borderId="0" xfId="0" applyNumberFormat="1" applyFont="1" applyFill="1" applyAlignment="1">
      <alignment horizontal="center"/>
    </xf>
    <xf numFmtId="2" fontId="5" fillId="0" borderId="0" xfId="0" applyNumberFormat="1" applyFont="1" applyBorder="1" applyAlignment="1">
      <alignment horizontal="center" vertical="top"/>
    </xf>
    <xf numFmtId="0" fontId="9" fillId="0" borderId="0" xfId="0" applyFont="1" applyAlignment="1">
      <alignment horizontal="center"/>
    </xf>
    <xf numFmtId="0" fontId="76" fillId="0" borderId="0" xfId="0" applyFont="1" applyAlignment="1">
      <alignment/>
    </xf>
    <xf numFmtId="9" fontId="7" fillId="0" borderId="0" xfId="76" applyFont="1" applyFill="1" applyAlignment="1">
      <alignment horizontal="right"/>
    </xf>
    <xf numFmtId="0" fontId="11" fillId="0" borderId="0" xfId="0" applyFont="1" applyFill="1" applyBorder="1" applyAlignment="1">
      <alignment horizontal="center" vertical="top" wrapText="1"/>
    </xf>
    <xf numFmtId="0" fontId="11" fillId="0" borderId="10" xfId="0" applyFont="1" applyBorder="1" applyAlignment="1">
      <alignment horizontal="center" vertical="center" wrapText="1"/>
    </xf>
    <xf numFmtId="2" fontId="6" fillId="0" borderId="10" xfId="0" applyNumberFormat="1" applyFont="1" applyBorder="1" applyAlignment="1">
      <alignment horizontal="center"/>
    </xf>
    <xf numFmtId="9" fontId="6" fillId="0" borderId="10" xfId="76" applyFont="1" applyFill="1" applyBorder="1" applyAlignment="1">
      <alignment horizontal="center" wrapText="1"/>
    </xf>
    <xf numFmtId="0" fontId="16" fillId="0" borderId="10" xfId="0" applyFont="1" applyBorder="1" applyAlignment="1">
      <alignment/>
    </xf>
    <xf numFmtId="0" fontId="6" fillId="0" borderId="10" xfId="0" applyFont="1" applyFill="1" applyBorder="1" applyAlignment="1" quotePrefix="1">
      <alignment horizontal="center"/>
    </xf>
    <xf numFmtId="0" fontId="5" fillId="0" borderId="10" xfId="0" applyFont="1" applyBorder="1" applyAlignment="1">
      <alignment horizontal="left"/>
    </xf>
    <xf numFmtId="2" fontId="5" fillId="36" borderId="10" xfId="73" applyNumberFormat="1" applyFont="1" applyFill="1" applyBorder="1" applyAlignment="1">
      <alignment horizontal="center"/>
      <protection/>
    </xf>
    <xf numFmtId="9" fontId="5" fillId="0" borderId="10" xfId="76" applyFont="1" applyFill="1" applyBorder="1" applyAlignment="1">
      <alignment horizontal="center" wrapText="1"/>
    </xf>
    <xf numFmtId="0" fontId="9" fillId="0" borderId="0" xfId="0" applyFont="1" applyFill="1" applyAlignment="1">
      <alignment/>
    </xf>
    <xf numFmtId="2" fontId="76" fillId="0" borderId="0" xfId="0" applyNumberFormat="1"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Fill="1" applyBorder="1" applyAlignment="1" quotePrefix="1">
      <alignment horizontal="center" vertical="center"/>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2" fontId="5" fillId="36" borderId="10" xfId="73" applyNumberFormat="1" applyFont="1" applyFill="1" applyBorder="1" applyAlignment="1">
      <alignment horizontal="center" vertical="center"/>
      <protection/>
    </xf>
    <xf numFmtId="9" fontId="5" fillId="0" borderId="10" xfId="76" applyFont="1" applyBorder="1" applyAlignment="1">
      <alignment horizontal="center" vertical="center"/>
    </xf>
    <xf numFmtId="0" fontId="78" fillId="0" borderId="0" xfId="0" applyFont="1" applyBorder="1" applyAlignment="1">
      <alignment horizontal="center"/>
    </xf>
    <xf numFmtId="2" fontId="78" fillId="0" borderId="0" xfId="0" applyNumberFormat="1" applyFont="1" applyBorder="1" applyAlignment="1">
      <alignment/>
    </xf>
    <xf numFmtId="2" fontId="78" fillId="0" borderId="0" xfId="0" applyNumberFormat="1" applyFont="1" applyBorder="1" applyAlignment="1">
      <alignment horizontal="center"/>
    </xf>
    <xf numFmtId="9" fontId="78" fillId="0" borderId="0" xfId="76" applyFont="1" applyBorder="1" applyAlignment="1">
      <alignment/>
    </xf>
    <xf numFmtId="0" fontId="78" fillId="0" borderId="0" xfId="0" applyFont="1" applyAlignment="1">
      <alignment/>
    </xf>
    <xf numFmtId="0" fontId="7" fillId="0" borderId="0" xfId="0" applyFont="1" applyAlignment="1">
      <alignment horizontal="right"/>
    </xf>
    <xf numFmtId="2" fontId="5" fillId="0" borderId="10" xfId="0" applyNumberFormat="1" applyFont="1" applyBorder="1" applyAlignment="1">
      <alignment horizontal="center"/>
    </xf>
    <xf numFmtId="2" fontId="5" fillId="0" borderId="10" xfId="0" applyNumberFormat="1" applyFont="1" applyBorder="1" applyAlignment="1">
      <alignment horizontal="center" vertical="top" wrapText="1"/>
    </xf>
    <xf numFmtId="9" fontId="5" fillId="36" borderId="10" xfId="76" applyFont="1" applyFill="1" applyBorder="1" applyAlignment="1">
      <alignment horizontal="center" vertical="top"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vertical="center" wrapText="1"/>
    </xf>
    <xf numFmtId="0" fontId="6" fillId="0" borderId="10" xfId="0" applyFont="1" applyBorder="1" applyAlignment="1">
      <alignment horizontal="left"/>
    </xf>
    <xf numFmtId="9" fontId="6" fillId="0" borderId="10" xfId="76" applyFont="1" applyBorder="1" applyAlignment="1">
      <alignment horizontal="center"/>
    </xf>
    <xf numFmtId="2" fontId="5" fillId="36" borderId="10" xfId="0" applyNumberFormat="1" applyFont="1" applyFill="1" applyBorder="1" applyAlignment="1">
      <alignment horizontal="center"/>
    </xf>
    <xf numFmtId="9" fontId="5" fillId="36" borderId="10" xfId="76" applyFont="1" applyFill="1" applyBorder="1" applyAlignment="1">
      <alignment horizontal="center"/>
    </xf>
    <xf numFmtId="0" fontId="67" fillId="0" borderId="0" xfId="0" applyFont="1" applyAlignment="1" quotePrefix="1">
      <alignment horizont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9" fontId="6" fillId="0" borderId="0" xfId="76" applyFont="1" applyAlignment="1">
      <alignment horizontal="center" vertical="center"/>
    </xf>
    <xf numFmtId="0" fontId="5" fillId="0" borderId="0" xfId="0" applyFont="1" applyFill="1" applyBorder="1" applyAlignment="1">
      <alignment horizontal="left" vertical="center"/>
    </xf>
    <xf numFmtId="2" fontId="5" fillId="36" borderId="10" xfId="0" applyNumberFormat="1" applyFont="1" applyFill="1" applyBorder="1" applyAlignment="1">
      <alignment horizontal="center" vertical="center"/>
    </xf>
    <xf numFmtId="9" fontId="5" fillId="36" borderId="10" xfId="76" applyFont="1" applyFill="1" applyBorder="1" applyAlignment="1">
      <alignment horizontal="center" vertical="center"/>
    </xf>
    <xf numFmtId="0" fontId="11" fillId="0" borderId="0" xfId="0" applyFont="1" applyAlignment="1">
      <alignment horizontal="center"/>
    </xf>
    <xf numFmtId="9" fontId="5" fillId="0" borderId="10" xfId="76" applyFont="1" applyBorder="1" applyAlignment="1">
      <alignment horizontal="center"/>
    </xf>
    <xf numFmtId="0" fontId="67" fillId="0" borderId="0" xfId="0" applyFont="1" applyBorder="1" applyAlignment="1">
      <alignment vertical="center"/>
    </xf>
    <xf numFmtId="2" fontId="69" fillId="0" borderId="0" xfId="0" applyNumberFormat="1" applyFont="1" applyBorder="1" applyAlignment="1">
      <alignment/>
    </xf>
    <xf numFmtId="0" fontId="68" fillId="0" borderId="0" xfId="0" applyFont="1" applyAlignment="1">
      <alignment horizontal="center"/>
    </xf>
    <xf numFmtId="9" fontId="68" fillId="0" borderId="0" xfId="76" applyFont="1" applyAlignment="1">
      <alignment/>
    </xf>
    <xf numFmtId="2" fontId="68" fillId="0" borderId="0" xfId="0" applyNumberFormat="1" applyFont="1" applyAlignment="1">
      <alignment horizontal="center"/>
    </xf>
    <xf numFmtId="2" fontId="67" fillId="0" borderId="0" xfId="0" applyNumberFormat="1" applyFont="1" applyAlignment="1">
      <alignment horizontal="center" wrapText="1"/>
    </xf>
    <xf numFmtId="2" fontId="9" fillId="0" borderId="0" xfId="0" applyNumberFormat="1" applyFont="1" applyBorder="1" applyAlignment="1">
      <alignment horizontal="center" vertical="top" wrapText="1"/>
    </xf>
    <xf numFmtId="2" fontId="6" fillId="0" borderId="10" xfId="61" applyNumberFormat="1" applyFont="1" applyBorder="1" applyAlignment="1">
      <alignment horizontal="center"/>
      <protection/>
    </xf>
    <xf numFmtId="9" fontId="6" fillId="0" borderId="10" xfId="0" applyNumberFormat="1" applyFont="1" applyBorder="1" applyAlignment="1">
      <alignment horizontal="center"/>
    </xf>
    <xf numFmtId="0" fontId="5" fillId="0" borderId="10" xfId="0" applyFont="1" applyBorder="1" applyAlignment="1">
      <alignment horizontal="center"/>
    </xf>
    <xf numFmtId="9" fontId="5" fillId="0" borderId="10" xfId="0" applyNumberFormat="1" applyFont="1" applyBorder="1" applyAlignment="1">
      <alignment horizontal="center"/>
    </xf>
    <xf numFmtId="0" fontId="11" fillId="0" borderId="0" xfId="0" applyFont="1" applyBorder="1" applyAlignment="1">
      <alignment horizontal="left"/>
    </xf>
    <xf numFmtId="2" fontId="9" fillId="36" borderId="0" xfId="73" applyNumberFormat="1" applyFont="1" applyFill="1" applyBorder="1">
      <alignment/>
      <protection/>
    </xf>
    <xf numFmtId="2" fontId="10" fillId="0" borderId="0" xfId="0" applyNumberFormat="1" applyFont="1" applyBorder="1" applyAlignment="1">
      <alignment horizontal="center" vertical="center"/>
    </xf>
    <xf numFmtId="9" fontId="9" fillId="0" borderId="0" xfId="76" applyFont="1" applyBorder="1" applyAlignment="1">
      <alignment horizontal="right" vertical="center"/>
    </xf>
    <xf numFmtId="9" fontId="11" fillId="0" borderId="0" xfId="0" applyNumberFormat="1" applyFont="1" applyBorder="1" applyAlignment="1">
      <alignment horizontal="center"/>
    </xf>
    <xf numFmtId="0" fontId="5" fillId="0" borderId="0" xfId="0" applyFont="1" applyFill="1" applyBorder="1" applyAlignment="1">
      <alignment horizontal="left"/>
    </xf>
    <xf numFmtId="2" fontId="6" fillId="0" borderId="0" xfId="0" applyNumberFormat="1" applyFont="1" applyFill="1" applyAlignment="1">
      <alignment/>
    </xf>
    <xf numFmtId="0" fontId="5" fillId="33" borderId="10" xfId="0" applyFont="1" applyFill="1" applyBorder="1" applyAlignment="1">
      <alignment horizontal="center"/>
    </xf>
    <xf numFmtId="0" fontId="6" fillId="33" borderId="10" xfId="0" applyFont="1" applyFill="1" applyBorder="1" applyAlignment="1">
      <alignment horizontal="center" wrapText="1"/>
    </xf>
    <xf numFmtId="0" fontId="67" fillId="0" borderId="0" xfId="0" applyFont="1" applyBorder="1" applyAlignment="1">
      <alignment horizontal="center" vertical="top" wrapText="1"/>
    </xf>
    <xf numFmtId="0" fontId="6" fillId="34" borderId="10" xfId="0" applyFont="1" applyFill="1" applyBorder="1" applyAlignment="1">
      <alignment horizontal="left" vertical="top" wrapText="1"/>
    </xf>
    <xf numFmtId="0" fontId="6" fillId="34" borderId="10" xfId="69" applyFont="1" applyFill="1" applyBorder="1" applyAlignment="1" quotePrefix="1">
      <alignment horizontal="center" vertical="top" wrapText="1"/>
      <protection/>
    </xf>
    <xf numFmtId="2" fontId="6" fillId="34" borderId="10" xfId="0" applyNumberFormat="1" applyFont="1" applyFill="1" applyBorder="1" applyAlignment="1">
      <alignment horizontal="center" vertical="top" wrapText="1"/>
    </xf>
    <xf numFmtId="14" fontId="6" fillId="34" borderId="10" xfId="69" applyNumberFormat="1" applyFont="1" applyFill="1" applyBorder="1" applyAlignment="1">
      <alignment horizontal="center" vertical="top" wrapText="1"/>
      <protection/>
    </xf>
    <xf numFmtId="9" fontId="6" fillId="0" borderId="0" xfId="76" applyFont="1" applyBorder="1" applyAlignment="1">
      <alignment horizontal="right" vertical="top" wrapText="1"/>
    </xf>
    <xf numFmtId="9" fontId="6" fillId="0" borderId="0" xfId="76" applyFont="1" applyBorder="1" applyAlignment="1">
      <alignment horizontal="right"/>
    </xf>
    <xf numFmtId="0" fontId="67" fillId="0" borderId="0" xfId="0" applyFont="1" applyBorder="1" applyAlignment="1">
      <alignment horizontal="right"/>
    </xf>
    <xf numFmtId="0" fontId="7" fillId="0" borderId="0" xfId="0" applyFont="1" applyBorder="1" applyAlignment="1">
      <alignment/>
    </xf>
    <xf numFmtId="0" fontId="6" fillId="34" borderId="10" xfId="0" applyFont="1" applyFill="1" applyBorder="1" applyAlignment="1">
      <alignment horizontal="left" vertical="center"/>
    </xf>
    <xf numFmtId="0" fontId="16" fillId="0" borderId="0" xfId="0" applyFont="1" applyBorder="1" applyAlignment="1">
      <alignment horizontal="left" vertical="top" wrapText="1"/>
    </xf>
    <xf numFmtId="0" fontId="7" fillId="0" borderId="0" xfId="0" applyFont="1" applyBorder="1" applyAlignment="1">
      <alignment horizontal="center" vertical="top" wrapText="1"/>
    </xf>
    <xf numFmtId="0" fontId="7" fillId="36" borderId="0" xfId="0" applyFont="1" applyFill="1" applyBorder="1" applyAlignment="1">
      <alignment horizontal="center" vertical="top" wrapText="1"/>
    </xf>
    <xf numFmtId="2" fontId="5" fillId="34" borderId="10" xfId="0" applyNumberFormat="1" applyFont="1" applyFill="1" applyBorder="1" applyAlignment="1">
      <alignment horizontal="center" vertical="top" wrapText="1"/>
    </xf>
    <xf numFmtId="2" fontId="67" fillId="0" borderId="0" xfId="0" applyNumberFormat="1" applyFont="1" applyBorder="1" applyAlignment="1">
      <alignment/>
    </xf>
    <xf numFmtId="0" fontId="7" fillId="0" borderId="0" xfId="0" applyFont="1" applyBorder="1" applyAlignment="1">
      <alignment horizontal="left" vertical="top" wrapText="1"/>
    </xf>
    <xf numFmtId="14" fontId="7" fillId="0" borderId="0" xfId="0" applyNumberFormat="1" applyFont="1" applyBorder="1" applyAlignment="1">
      <alignment horizontal="center" vertical="top" wrapText="1"/>
    </xf>
    <xf numFmtId="0" fontId="7" fillId="36" borderId="0" xfId="0" applyFont="1" applyFill="1" applyBorder="1" applyAlignment="1">
      <alignment horizontal="center" vertical="center" wrapText="1"/>
    </xf>
    <xf numFmtId="0" fontId="69" fillId="0" borderId="0" xfId="0" applyFont="1" applyAlignment="1">
      <alignment/>
    </xf>
    <xf numFmtId="0" fontId="7" fillId="0" borderId="0" xfId="0" applyFont="1" applyBorder="1" applyAlignment="1">
      <alignment horizontal="left" wrapText="1"/>
    </xf>
    <xf numFmtId="0" fontId="7" fillId="0" borderId="0" xfId="0" applyFont="1" applyBorder="1" applyAlignment="1">
      <alignment horizontal="left" vertical="center"/>
    </xf>
    <xf numFmtId="0" fontId="10" fillId="0" borderId="0" xfId="0" applyFont="1" applyBorder="1" applyAlignment="1">
      <alignment/>
    </xf>
    <xf numFmtId="2" fontId="8" fillId="36" borderId="0" xfId="0" applyNumberFormat="1" applyFont="1" applyFill="1" applyBorder="1" applyAlignment="1">
      <alignment horizontal="center"/>
    </xf>
    <xf numFmtId="0" fontId="5" fillId="0" borderId="0" xfId="0" applyFont="1" applyFill="1" applyAlignment="1">
      <alignment horizontal="center"/>
    </xf>
    <xf numFmtId="0" fontId="5" fillId="0" borderId="10" xfId="0" applyFont="1" applyFill="1" applyBorder="1" applyAlignment="1">
      <alignment/>
    </xf>
    <xf numFmtId="2" fontId="6" fillId="0" borderId="10" xfId="0" applyNumberFormat="1" applyFont="1" applyFill="1" applyBorder="1" applyAlignment="1">
      <alignment/>
    </xf>
    <xf numFmtId="9" fontId="6" fillId="0" borderId="10" xfId="76" applyFont="1" applyFill="1" applyBorder="1" applyAlignment="1">
      <alignment/>
    </xf>
    <xf numFmtId="2" fontId="68" fillId="0" borderId="0" xfId="0" applyNumberFormat="1" applyFont="1" applyFill="1" applyAlignment="1">
      <alignment horizontal="center"/>
    </xf>
    <xf numFmtId="0" fontId="75" fillId="0" borderId="0" xfId="0" applyFont="1" applyFill="1" applyAlignment="1">
      <alignment horizontal="center"/>
    </xf>
    <xf numFmtId="0" fontId="72" fillId="0" borderId="0" xfId="0" applyFont="1" applyFill="1" applyAlignment="1">
      <alignment/>
    </xf>
    <xf numFmtId="2" fontId="72" fillId="0" borderId="0" xfId="0" applyNumberFormat="1" applyFont="1" applyFill="1" applyAlignment="1">
      <alignment/>
    </xf>
    <xf numFmtId="0" fontId="72" fillId="0" borderId="0" xfId="0" applyFont="1" applyFill="1" applyAlignment="1">
      <alignment horizontal="center"/>
    </xf>
    <xf numFmtId="9" fontId="72" fillId="0" borderId="0" xfId="76" applyFont="1" applyFill="1" applyAlignment="1">
      <alignment/>
    </xf>
    <xf numFmtId="9" fontId="72" fillId="0" borderId="0" xfId="76" applyFont="1" applyAlignment="1">
      <alignment/>
    </xf>
    <xf numFmtId="0" fontId="67" fillId="0" borderId="0" xfId="0" applyFont="1" applyAlignment="1">
      <alignment/>
    </xf>
    <xf numFmtId="2" fontId="6" fillId="0" borderId="0" xfId="0" applyNumberFormat="1" applyFont="1" applyBorder="1" applyAlignment="1">
      <alignment horizontal="center" vertical="top" wrapText="1"/>
    </xf>
    <xf numFmtId="9" fontId="6" fillId="0" borderId="0" xfId="76" applyFont="1" applyBorder="1" applyAlignment="1">
      <alignment horizontal="center" vertical="top" wrapText="1"/>
    </xf>
    <xf numFmtId="0" fontId="11" fillId="37" borderId="13" xfId="0" applyFont="1" applyFill="1" applyBorder="1" applyAlignment="1">
      <alignment horizontal="center"/>
    </xf>
    <xf numFmtId="2" fontId="7" fillId="0" borderId="11" xfId="0" applyNumberFormat="1" applyFont="1" applyBorder="1" applyAlignment="1">
      <alignment/>
    </xf>
    <xf numFmtId="2" fontId="11" fillId="37" borderId="13" xfId="0" applyNumberFormat="1" applyFont="1" applyFill="1" applyBorder="1" applyAlignment="1">
      <alignment/>
    </xf>
    <xf numFmtId="0" fontId="11" fillId="0" borderId="0" xfId="0" applyFont="1" applyFill="1" applyBorder="1" applyAlignment="1">
      <alignment vertical="top" wrapText="1"/>
    </xf>
    <xf numFmtId="0" fontId="5" fillId="0" borderId="10" xfId="0" applyFont="1" applyFill="1" applyBorder="1" applyAlignment="1">
      <alignment horizontal="left" vertical="top" wrapText="1"/>
    </xf>
    <xf numFmtId="2" fontId="11" fillId="0" borderId="14" xfId="0" applyNumberFormat="1" applyFont="1" applyBorder="1" applyAlignment="1">
      <alignment/>
    </xf>
    <xf numFmtId="2" fontId="11" fillId="37" borderId="15" xfId="0" applyNumberFormat="1" applyFont="1" applyFill="1" applyBorder="1" applyAlignment="1">
      <alignment/>
    </xf>
    <xf numFmtId="2" fontId="7" fillId="0" borderId="0" xfId="0" applyNumberFormat="1" applyFont="1" applyFill="1" applyBorder="1" applyAlignment="1">
      <alignment horizontal="center" vertical="center"/>
    </xf>
    <xf numFmtId="0" fontId="5" fillId="0" borderId="16" xfId="0" applyFont="1" applyFill="1" applyBorder="1" applyAlignment="1">
      <alignment/>
    </xf>
    <xf numFmtId="9" fontId="5" fillId="33" borderId="10" xfId="76" applyFont="1" applyFill="1" applyBorder="1" applyAlignment="1">
      <alignment horizontal="center" wrapText="1"/>
    </xf>
    <xf numFmtId="0" fontId="11" fillId="0" borderId="17" xfId="0" applyFont="1" applyBorder="1" applyAlignment="1">
      <alignment horizontal="center"/>
    </xf>
    <xf numFmtId="0" fontId="11" fillId="0" borderId="13" xfId="0" applyFont="1" applyBorder="1" applyAlignment="1">
      <alignment horizontal="center"/>
    </xf>
    <xf numFmtId="2" fontId="11" fillId="0" borderId="17" xfId="0" applyNumberFormat="1" applyFont="1" applyBorder="1" applyAlignment="1">
      <alignment/>
    </xf>
    <xf numFmtId="2" fontId="11" fillId="0" borderId="13" xfId="0" applyNumberFormat="1" applyFont="1" applyBorder="1" applyAlignment="1">
      <alignment/>
    </xf>
    <xf numFmtId="2" fontId="11" fillId="0" borderId="18" xfId="0" applyNumberFormat="1" applyFont="1" applyBorder="1" applyAlignment="1">
      <alignment/>
    </xf>
    <xf numFmtId="2" fontId="11" fillId="0" borderId="15" xfId="0" applyNumberFormat="1" applyFont="1" applyBorder="1" applyAlignment="1">
      <alignment/>
    </xf>
    <xf numFmtId="2" fontId="5" fillId="0" borderId="0" xfId="0" applyNumberFormat="1" applyFont="1" applyAlignment="1">
      <alignment horizontal="center"/>
    </xf>
    <xf numFmtId="0" fontId="5" fillId="0" borderId="10" xfId="0" applyFont="1" applyFill="1" applyBorder="1" applyAlignment="1">
      <alignment horizontal="center" wrapText="1"/>
    </xf>
    <xf numFmtId="9" fontId="5" fillId="0" borderId="10" xfId="76" applyFont="1" applyBorder="1" applyAlignment="1">
      <alignment horizontal="center" wrapText="1"/>
    </xf>
    <xf numFmtId="2" fontId="5" fillId="0" borderId="0" xfId="76" applyNumberFormat="1" applyFont="1" applyFill="1" applyBorder="1" applyAlignment="1">
      <alignment horizontal="center" vertical="center"/>
    </xf>
    <xf numFmtId="2" fontId="5" fillId="0" borderId="10" xfId="73" applyNumberFormat="1" applyFont="1" applyBorder="1" applyAlignment="1">
      <alignment horizontal="center"/>
      <protection/>
    </xf>
    <xf numFmtId="2" fontId="5" fillId="0" borderId="10" xfId="65" applyNumberFormat="1" applyFont="1" applyBorder="1" applyAlignment="1">
      <alignment horizontal="center"/>
      <protection/>
    </xf>
    <xf numFmtId="2" fontId="6" fillId="0" borderId="0" xfId="0" applyNumberFormat="1" applyFont="1" applyFill="1" applyAlignment="1">
      <alignment horizontal="center"/>
    </xf>
    <xf numFmtId="0" fontId="6" fillId="0" borderId="0" xfId="0" applyFont="1" applyFill="1" applyBorder="1" applyAlignment="1" quotePrefix="1">
      <alignment horizontal="center"/>
    </xf>
    <xf numFmtId="0" fontId="5" fillId="0" borderId="0" xfId="0" applyFont="1" applyFill="1" applyBorder="1" applyAlignment="1">
      <alignment horizontal="right"/>
    </xf>
    <xf numFmtId="2" fontId="5" fillId="0" borderId="0" xfId="0" applyNumberFormat="1" applyFont="1" applyBorder="1" applyAlignment="1">
      <alignment horizontal="center" vertical="top" wrapText="1"/>
    </xf>
    <xf numFmtId="9" fontId="5" fillId="0" borderId="0" xfId="76" applyFont="1" applyBorder="1" applyAlignment="1">
      <alignment horizontal="center" vertical="top" wrapText="1"/>
    </xf>
    <xf numFmtId="2" fontId="5" fillId="0" borderId="0" xfId="0" applyNumberFormat="1" applyFont="1" applyFill="1" applyBorder="1" applyAlignment="1">
      <alignment vertical="center"/>
    </xf>
    <xf numFmtId="2" fontId="6" fillId="0" borderId="0" xfId="0" applyNumberFormat="1" applyFont="1" applyAlignment="1">
      <alignment horizontal="center"/>
    </xf>
    <xf numFmtId="2" fontId="6" fillId="0" borderId="10" xfId="76" applyNumberFormat="1" applyFont="1" applyBorder="1" applyAlignment="1">
      <alignment horizontal="center"/>
    </xf>
    <xf numFmtId="2" fontId="6" fillId="0" borderId="10" xfId="0" applyNumberFormat="1" applyFont="1" applyFill="1" applyBorder="1" applyAlignment="1">
      <alignment horizontal="center" wrapText="1"/>
    </xf>
    <xf numFmtId="2" fontId="5" fillId="0" borderId="10" xfId="0" applyNumberFormat="1"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left" vertical="top" wrapText="1"/>
    </xf>
    <xf numFmtId="2" fontId="5" fillId="0" borderId="0" xfId="0" applyNumberFormat="1" applyFont="1" applyBorder="1" applyAlignment="1">
      <alignment horizontal="center" vertical="center"/>
    </xf>
    <xf numFmtId="2" fontId="5" fillId="0" borderId="0" xfId="0" applyNumberFormat="1" applyFont="1" applyFill="1" applyBorder="1" applyAlignment="1">
      <alignment horizontal="center" vertical="center" wrapText="1"/>
    </xf>
    <xf numFmtId="9" fontId="5" fillId="0" borderId="0" xfId="76" applyFont="1" applyBorder="1" applyAlignment="1">
      <alignment horizontal="center"/>
    </xf>
    <xf numFmtId="9" fontId="5" fillId="36" borderId="10" xfId="76" applyFont="1" applyFill="1" applyBorder="1" applyAlignment="1" quotePrefix="1">
      <alignment horizontal="center"/>
    </xf>
    <xf numFmtId="2" fontId="72" fillId="0" borderId="0" xfId="0" applyNumberFormat="1" applyFont="1" applyFill="1" applyBorder="1" applyAlignment="1">
      <alignment horizontal="center"/>
    </xf>
    <xf numFmtId="2" fontId="72" fillId="0" borderId="0" xfId="0" applyNumberFormat="1" applyFont="1" applyFill="1" applyBorder="1" applyAlignment="1">
      <alignment/>
    </xf>
    <xf numFmtId="2" fontId="72" fillId="0" borderId="0" xfId="0" applyNumberFormat="1" applyFont="1" applyFill="1" applyBorder="1" applyAlignment="1">
      <alignment horizontal="right"/>
    </xf>
    <xf numFmtId="2" fontId="72" fillId="0" borderId="0" xfId="0" applyNumberFormat="1" applyFont="1" applyBorder="1" applyAlignment="1">
      <alignment horizontal="center"/>
    </xf>
    <xf numFmtId="9" fontId="5" fillId="0" borderId="10" xfId="76" applyNumberFormat="1" applyFont="1" applyBorder="1" applyAlignment="1">
      <alignment horizontal="center"/>
    </xf>
    <xf numFmtId="2" fontId="76" fillId="0" borderId="0" xfId="73" applyNumberFormat="1" applyFont="1" applyBorder="1">
      <alignment/>
      <protection/>
    </xf>
    <xf numFmtId="0" fontId="5" fillId="0" borderId="10" xfId="0" applyFont="1" applyBorder="1" applyAlignment="1">
      <alignment vertical="center"/>
    </xf>
    <xf numFmtId="9" fontId="6" fillId="0" borderId="10" xfId="76" applyFont="1" applyBorder="1" applyAlignment="1">
      <alignment vertical="center"/>
    </xf>
    <xf numFmtId="0" fontId="10" fillId="0" borderId="1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9" fontId="6" fillId="0" borderId="0" xfId="76"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2" fontId="5" fillId="0" borderId="0" xfId="73" applyNumberFormat="1" applyFont="1" applyBorder="1">
      <alignment/>
      <protection/>
    </xf>
    <xf numFmtId="2" fontId="6" fillId="0" borderId="0" xfId="0" applyNumberFormat="1" applyFont="1" applyBorder="1" applyAlignment="1">
      <alignment horizontal="center"/>
    </xf>
    <xf numFmtId="9" fontId="5" fillId="0" borderId="0" xfId="76" applyFont="1" applyBorder="1" applyAlignment="1">
      <alignment/>
    </xf>
    <xf numFmtId="0" fontId="5" fillId="33" borderId="10" xfId="0" applyFont="1" applyFill="1" applyBorder="1" applyAlignment="1">
      <alignment horizontal="center" vertical="top" wrapText="1"/>
    </xf>
    <xf numFmtId="9" fontId="5" fillId="33" borderId="10" xfId="76" applyFont="1" applyFill="1" applyBorder="1" applyAlignment="1">
      <alignment horizontal="center" vertical="top" wrapText="1"/>
    </xf>
    <xf numFmtId="1" fontId="6" fillId="0" borderId="10" xfId="76" applyNumberFormat="1" applyFont="1" applyBorder="1" applyAlignment="1">
      <alignment horizontal="center" vertical="center"/>
    </xf>
    <xf numFmtId="9" fontId="5" fillId="0" borderId="10" xfId="76" applyNumberFormat="1" applyFont="1" applyBorder="1" applyAlignment="1">
      <alignment horizontal="center" vertical="center"/>
    </xf>
    <xf numFmtId="1" fontId="5" fillId="0" borderId="10" xfId="76" applyNumberFormat="1" applyFont="1" applyBorder="1" applyAlignment="1">
      <alignment horizontal="center" vertical="center"/>
    </xf>
    <xf numFmtId="0" fontId="6" fillId="33" borderId="21" xfId="0" applyFont="1" applyFill="1" applyBorder="1" applyAlignment="1">
      <alignment horizontal="center" vertical="center" wrapText="1"/>
    </xf>
    <xf numFmtId="1" fontId="6" fillId="0" borderId="10" xfId="73" applyNumberFormat="1" applyFont="1" applyBorder="1" applyAlignment="1">
      <alignment horizontal="center"/>
      <protection/>
    </xf>
    <xf numFmtId="2" fontId="6" fillId="0" borderId="10" xfId="0" applyNumberFormat="1" applyFont="1" applyFill="1" applyBorder="1" applyAlignment="1">
      <alignment horizontal="center"/>
    </xf>
    <xf numFmtId="2" fontId="6" fillId="0" borderId="10" xfId="76" applyNumberFormat="1" applyFont="1" applyFill="1" applyBorder="1" applyAlignment="1">
      <alignment horizontal="center"/>
    </xf>
    <xf numFmtId="1" fontId="11" fillId="0" borderId="10" xfId="0" applyNumberFormat="1" applyFont="1" applyBorder="1" applyAlignment="1">
      <alignment/>
    </xf>
    <xf numFmtId="1" fontId="5" fillId="0" borderId="10" xfId="73" applyNumberFormat="1" applyFont="1" applyBorder="1" applyAlignment="1">
      <alignment horizontal="center"/>
      <protection/>
    </xf>
    <xf numFmtId="2" fontId="5" fillId="0" borderId="10" xfId="76" applyNumberFormat="1" applyFont="1" applyFill="1" applyBorder="1" applyAlignment="1">
      <alignment horizontal="center"/>
    </xf>
    <xf numFmtId="9" fontId="11" fillId="0" borderId="0" xfId="76" applyFont="1" applyBorder="1" applyAlignment="1">
      <alignment horizontal="right"/>
    </xf>
    <xf numFmtId="0" fontId="6" fillId="0" borderId="10" xfId="0" applyFont="1" applyFill="1" applyBorder="1" applyAlignment="1">
      <alignment horizontal="center" vertical="top" wrapText="1"/>
    </xf>
    <xf numFmtId="2" fontId="6" fillId="0" borderId="10" xfId="73" applyNumberFormat="1" applyFont="1" applyFill="1" applyBorder="1" applyAlignment="1">
      <alignment horizontal="center"/>
      <protection/>
    </xf>
    <xf numFmtId="1" fontId="7" fillId="0" borderId="10" xfId="0" applyNumberFormat="1" applyFont="1" applyBorder="1" applyAlignment="1">
      <alignment horizontal="center" vertical="center"/>
    </xf>
    <xf numFmtId="1" fontId="5" fillId="0" borderId="10" xfId="73" applyNumberFormat="1" applyFont="1" applyFill="1" applyBorder="1" applyAlignment="1">
      <alignment horizontal="center"/>
      <protection/>
    </xf>
    <xf numFmtId="2" fontId="5" fillId="34" borderId="10" xfId="73" applyNumberFormat="1" applyFont="1" applyFill="1" applyBorder="1" applyAlignment="1">
      <alignment horizontal="center"/>
      <protection/>
    </xf>
    <xf numFmtId="2" fontId="5" fillId="0" borderId="10" xfId="73" applyNumberFormat="1" applyFont="1" applyFill="1" applyBorder="1" applyAlignment="1">
      <alignment horizontal="center"/>
      <protection/>
    </xf>
    <xf numFmtId="0" fontId="9" fillId="34" borderId="0" xfId="0" applyFont="1" applyFill="1" applyBorder="1" applyAlignment="1">
      <alignment horizontal="left" vertical="top" wrapText="1"/>
    </xf>
    <xf numFmtId="2" fontId="9" fillId="34" borderId="0" xfId="73" applyNumberFormat="1" applyFont="1" applyFill="1" applyBorder="1">
      <alignment/>
      <protection/>
    </xf>
    <xf numFmtId="2" fontId="7" fillId="34" borderId="0" xfId="0" applyNumberFormat="1" applyFont="1" applyFill="1" applyBorder="1" applyAlignment="1">
      <alignment horizontal="center"/>
    </xf>
    <xf numFmtId="9" fontId="11" fillId="34" borderId="0" xfId="76" applyFont="1" applyFill="1" applyBorder="1" applyAlignment="1">
      <alignment/>
    </xf>
    <xf numFmtId="0" fontId="5" fillId="34" borderId="0" xfId="0" applyFont="1" applyFill="1" applyAlignment="1">
      <alignment/>
    </xf>
    <xf numFmtId="0" fontId="5" fillId="34" borderId="0" xfId="0" applyFont="1" applyFill="1" applyAlignment="1">
      <alignment/>
    </xf>
    <xf numFmtId="0" fontId="6" fillId="34" borderId="0" xfId="0" applyFont="1" applyFill="1" applyAlignment="1">
      <alignment horizontal="center"/>
    </xf>
    <xf numFmtId="9" fontId="6" fillId="34" borderId="0" xfId="76" applyFont="1" applyFill="1" applyAlignment="1">
      <alignment/>
    </xf>
    <xf numFmtId="0" fontId="6" fillId="34" borderId="0" xfId="0" applyFont="1" applyFill="1" applyAlignment="1">
      <alignment/>
    </xf>
    <xf numFmtId="2" fontId="6" fillId="34" borderId="0" xfId="0" applyNumberFormat="1" applyFont="1" applyFill="1" applyAlignment="1">
      <alignment horizontal="center"/>
    </xf>
    <xf numFmtId="0" fontId="5" fillId="34" borderId="10" xfId="0" applyFont="1" applyFill="1" applyBorder="1" applyAlignment="1">
      <alignment horizontal="center" wrapText="1"/>
    </xf>
    <xf numFmtId="0" fontId="6" fillId="34" borderId="10" xfId="0" applyFont="1" applyFill="1" applyBorder="1" applyAlignment="1">
      <alignment horizontal="center" wrapText="1"/>
    </xf>
    <xf numFmtId="0" fontId="6" fillId="34" borderId="10" xfId="69" applyFont="1" applyFill="1" applyBorder="1" applyAlignment="1" quotePrefix="1">
      <alignment horizontal="left" vertical="top" wrapText="1"/>
      <protection/>
    </xf>
    <xf numFmtId="2" fontId="17" fillId="34" borderId="10" xfId="0" applyNumberFormat="1" applyFont="1" applyFill="1" applyBorder="1" applyAlignment="1">
      <alignment horizontal="center"/>
    </xf>
    <xf numFmtId="203" fontId="6" fillId="0" borderId="10" xfId="0" applyNumberFormat="1" applyFont="1" applyBorder="1" applyAlignment="1">
      <alignment horizontal="center"/>
    </xf>
    <xf numFmtId="2" fontId="11" fillId="0" borderId="0" xfId="0" applyNumberFormat="1" applyFont="1" applyBorder="1" applyAlignment="1">
      <alignment horizontal="center"/>
    </xf>
    <xf numFmtId="2" fontId="5" fillId="0" borderId="0" xfId="0" applyNumberFormat="1" applyFont="1" applyBorder="1" applyAlignment="1">
      <alignment horizontal="center" wrapText="1"/>
    </xf>
    <xf numFmtId="1" fontId="6" fillId="0" borderId="10" xfId="0" applyNumberFormat="1" applyFont="1" applyBorder="1" applyAlignment="1">
      <alignment horizontal="center" wrapText="1"/>
    </xf>
    <xf numFmtId="2" fontId="6" fillId="0" borderId="10" xfId="0" applyNumberFormat="1" applyFont="1" applyBorder="1" applyAlignment="1">
      <alignment wrapText="1"/>
    </xf>
    <xf numFmtId="2" fontId="6" fillId="0" borderId="10" xfId="0" applyNumberFormat="1" applyFont="1" applyBorder="1" applyAlignment="1">
      <alignment horizontal="center" wrapText="1"/>
    </xf>
    <xf numFmtId="9" fontId="6" fillId="0" borderId="10" xfId="76" applyFont="1" applyBorder="1" applyAlignment="1">
      <alignment horizontal="center" wrapText="1"/>
    </xf>
    <xf numFmtId="0" fontId="5" fillId="0" borderId="22" xfId="0" applyFont="1" applyBorder="1" applyAlignment="1">
      <alignment/>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9" fontId="5" fillId="33" borderId="24" xfId="76"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0" fontId="6" fillId="0" borderId="11" xfId="0" applyFont="1" applyBorder="1" applyAlignment="1">
      <alignment horizontal="center"/>
    </xf>
    <xf numFmtId="9" fontId="6" fillId="0" borderId="13" xfId="76" applyFont="1" applyBorder="1" applyAlignment="1">
      <alignment horizontal="center"/>
    </xf>
    <xf numFmtId="2" fontId="6" fillId="0" borderId="10" xfId="0" applyNumberFormat="1" applyFont="1" applyBorder="1" applyAlignment="1">
      <alignment horizontal="left" wrapText="1"/>
    </xf>
    <xf numFmtId="0" fontId="5" fillId="0" borderId="14" xfId="0" applyFont="1" applyBorder="1" applyAlignment="1">
      <alignment horizontal="center"/>
    </xf>
    <xf numFmtId="0" fontId="5" fillId="0" borderId="12" xfId="0" applyFont="1" applyFill="1" applyBorder="1" applyAlignment="1">
      <alignment horizontal="left" vertical="top" wrapText="1"/>
    </xf>
    <xf numFmtId="2" fontId="5" fillId="0" borderId="12" xfId="73" applyNumberFormat="1" applyFont="1" applyBorder="1" applyAlignment="1">
      <alignment horizontal="center"/>
      <protection/>
    </xf>
    <xf numFmtId="2" fontId="5" fillId="0" borderId="12" xfId="0" applyNumberFormat="1" applyFont="1" applyBorder="1" applyAlignment="1">
      <alignment horizontal="center"/>
    </xf>
    <xf numFmtId="2" fontId="5" fillId="0" borderId="12" xfId="76" applyNumberFormat="1" applyFont="1" applyBorder="1" applyAlignment="1">
      <alignment horizontal="center"/>
    </xf>
    <xf numFmtId="9" fontId="5" fillId="0" borderId="15" xfId="76" applyFont="1" applyBorder="1" applyAlignment="1">
      <alignment horizontal="center"/>
    </xf>
    <xf numFmtId="2" fontId="5" fillId="0" borderId="0" xfId="0" applyNumberFormat="1" applyFont="1" applyBorder="1" applyAlignment="1">
      <alignment/>
    </xf>
    <xf numFmtId="2" fontId="5" fillId="0" borderId="0" xfId="76" applyNumberFormat="1" applyFont="1" applyBorder="1" applyAlignment="1">
      <alignment/>
    </xf>
    <xf numFmtId="2" fontId="6" fillId="34" borderId="0" xfId="0" applyNumberFormat="1" applyFont="1" applyFill="1" applyAlignment="1">
      <alignment/>
    </xf>
    <xf numFmtId="0" fontId="5" fillId="34" borderId="0" xfId="0" applyFont="1" applyFill="1" applyBorder="1" applyAlignment="1">
      <alignment/>
    </xf>
    <xf numFmtId="0" fontId="5" fillId="34" borderId="16" xfId="0" applyFont="1" applyFill="1" applyBorder="1" applyAlignment="1">
      <alignment horizontal="left"/>
    </xf>
    <xf numFmtId="0" fontId="5" fillId="34" borderId="10" xfId="0" applyFont="1" applyFill="1" applyBorder="1" applyAlignment="1">
      <alignment horizontal="center" vertical="top" wrapText="1"/>
    </xf>
    <xf numFmtId="0" fontId="6" fillId="34" borderId="0" xfId="0" applyFont="1" applyFill="1" applyBorder="1" applyAlignment="1">
      <alignment horizontal="center" vertical="top" wrapText="1"/>
    </xf>
    <xf numFmtId="0" fontId="6" fillId="34" borderId="10" xfId="0" applyFont="1" applyFill="1" applyBorder="1" applyAlignment="1">
      <alignment horizontal="center" vertical="top" wrapText="1"/>
    </xf>
    <xf numFmtId="2" fontId="6" fillId="34" borderId="10" xfId="0" applyNumberFormat="1" applyFont="1" applyFill="1" applyBorder="1" applyAlignment="1">
      <alignment horizontal="center" vertical="center" wrapText="1"/>
    </xf>
    <xf numFmtId="2" fontId="6" fillId="34" borderId="0" xfId="0" applyNumberFormat="1" applyFont="1" applyFill="1" applyBorder="1" applyAlignment="1">
      <alignment horizontal="center" vertical="top" wrapText="1"/>
    </xf>
    <xf numFmtId="0" fontId="6" fillId="34" borderId="10" xfId="0" applyFont="1" applyFill="1" applyBorder="1" applyAlignment="1">
      <alignment horizontal="center" vertical="center" wrapText="1"/>
    </xf>
    <xf numFmtId="0" fontId="6" fillId="34" borderId="0" xfId="0" applyFont="1" applyFill="1" applyBorder="1" applyAlignment="1">
      <alignment horizontal="right"/>
    </xf>
    <xf numFmtId="0" fontId="6" fillId="34" borderId="0" xfId="0" applyFont="1" applyFill="1" applyBorder="1" applyAlignment="1">
      <alignment/>
    </xf>
    <xf numFmtId="2" fontId="5" fillId="34" borderId="10" xfId="0" applyNumberFormat="1" applyFont="1" applyFill="1" applyBorder="1" applyAlignment="1">
      <alignment horizontal="center"/>
    </xf>
    <xf numFmtId="0" fontId="5" fillId="34" borderId="0" xfId="0" applyFont="1" applyFill="1" applyBorder="1" applyAlignment="1">
      <alignment horizontal="center"/>
    </xf>
    <xf numFmtId="2" fontId="5" fillId="34" borderId="0" xfId="0" applyNumberFormat="1" applyFont="1" applyFill="1" applyBorder="1" applyAlignment="1">
      <alignment horizontal="right"/>
    </xf>
    <xf numFmtId="0" fontId="5" fillId="34" borderId="10" xfId="0" applyFont="1" applyFill="1" applyBorder="1" applyAlignment="1">
      <alignment horizontal="center" vertical="center" wrapText="1"/>
    </xf>
    <xf numFmtId="9" fontId="5" fillId="34" borderId="10" xfId="76" applyFont="1" applyFill="1" applyBorder="1" applyAlignment="1">
      <alignment horizontal="center" vertical="center" wrapText="1"/>
    </xf>
    <xf numFmtId="0" fontId="7" fillId="0" borderId="0" xfId="0" applyFont="1" applyBorder="1" applyAlignment="1">
      <alignment horizontal="left"/>
    </xf>
    <xf numFmtId="0" fontId="16" fillId="0" borderId="0" xfId="0" applyFont="1" applyBorder="1" applyAlignment="1">
      <alignment horizontal="center" vertical="center" wrapText="1"/>
    </xf>
    <xf numFmtId="0" fontId="5" fillId="34" borderId="10" xfId="0" applyFont="1" applyFill="1" applyBorder="1" applyAlignment="1">
      <alignment horizontal="center"/>
    </xf>
    <xf numFmtId="0" fontId="5" fillId="34" borderId="10" xfId="0" applyFont="1" applyFill="1" applyBorder="1" applyAlignment="1">
      <alignment wrapText="1"/>
    </xf>
    <xf numFmtId="2" fontId="6" fillId="34" borderId="10" xfId="0" applyNumberFormat="1" applyFont="1" applyFill="1" applyBorder="1" applyAlignment="1">
      <alignment horizontal="center"/>
    </xf>
    <xf numFmtId="2" fontId="5" fillId="34" borderId="10" xfId="76" applyNumberFormat="1" applyFont="1" applyFill="1" applyBorder="1" applyAlignment="1">
      <alignment horizontal="center"/>
    </xf>
    <xf numFmtId="9" fontId="5" fillId="34" borderId="10" xfId="76" applyFont="1" applyFill="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6" fillId="34" borderId="10" xfId="0" applyFont="1" applyFill="1" applyBorder="1" applyAlignment="1">
      <alignment horizontal="center"/>
    </xf>
    <xf numFmtId="0" fontId="5" fillId="34" borderId="10" xfId="0" applyFont="1" applyFill="1" applyBorder="1" applyAlignment="1">
      <alignment/>
    </xf>
    <xf numFmtId="2" fontId="5" fillId="34" borderId="0" xfId="0" applyNumberFormat="1" applyFont="1" applyFill="1" applyAlignment="1">
      <alignment horizontal="center"/>
    </xf>
    <xf numFmtId="0" fontId="18" fillId="0" borderId="0" xfId="0" applyFont="1" applyBorder="1" applyAlignment="1">
      <alignment horizontal="right"/>
    </xf>
    <xf numFmtId="0" fontId="17" fillId="33" borderId="10" xfId="0" applyFont="1" applyFill="1" applyBorder="1" applyAlignment="1">
      <alignment horizontal="center" vertical="center"/>
    </xf>
    <xf numFmtId="0" fontId="18" fillId="33" borderId="10" xfId="0" applyFont="1" applyFill="1" applyBorder="1" applyAlignment="1">
      <alignment horizontal="center" vertical="center"/>
    </xf>
    <xf numFmtId="9" fontId="17" fillId="33" borderId="10" xfId="76" applyFont="1" applyFill="1" applyBorder="1" applyAlignment="1">
      <alignment horizontal="center" vertical="center"/>
    </xf>
    <xf numFmtId="0" fontId="6" fillId="0" borderId="10" xfId="0" applyFont="1" applyBorder="1" applyAlignment="1">
      <alignment horizontal="center" vertical="top"/>
    </xf>
    <xf numFmtId="0" fontId="6" fillId="0" borderId="10" xfId="0" applyFont="1" applyBorder="1" applyAlignment="1">
      <alignment horizontal="left" vertical="top" wrapText="1"/>
    </xf>
    <xf numFmtId="2" fontId="5" fillId="0" borderId="10" xfId="76" applyNumberFormat="1" applyFont="1" applyBorder="1" applyAlignment="1">
      <alignment horizontal="center" vertical="center"/>
    </xf>
    <xf numFmtId="2" fontId="5" fillId="0" borderId="10" xfId="0" applyNumberFormat="1" applyFont="1" applyFill="1" applyBorder="1" applyAlignment="1">
      <alignment horizontal="center" vertical="center"/>
    </xf>
    <xf numFmtId="0" fontId="7" fillId="0" borderId="0" xfId="0" applyFont="1" applyFill="1" applyAlignment="1">
      <alignment horizontal="left"/>
    </xf>
    <xf numFmtId="0" fontId="67" fillId="0" borderId="0" xfId="0" applyFont="1" applyFill="1" applyAlignment="1">
      <alignment horizontal="left"/>
    </xf>
    <xf numFmtId="0" fontId="7" fillId="0" borderId="0" xfId="0" applyFont="1" applyFill="1" applyBorder="1" applyAlignment="1">
      <alignment/>
    </xf>
    <xf numFmtId="0" fontId="5" fillId="34" borderId="0" xfId="0" applyFont="1" applyFill="1" applyBorder="1" applyAlignment="1">
      <alignment horizontal="left"/>
    </xf>
    <xf numFmtId="2" fontId="6" fillId="34" borderId="0" xfId="0" applyNumberFormat="1" applyFont="1" applyFill="1" applyBorder="1" applyAlignment="1">
      <alignment/>
    </xf>
    <xf numFmtId="0" fontId="5" fillId="38" borderId="10" xfId="0" applyFont="1" applyFill="1" applyBorder="1" applyAlignment="1">
      <alignment horizontal="center" wrapText="1"/>
    </xf>
    <xf numFmtId="0" fontId="5"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0" borderId="10" xfId="0" applyFont="1" applyBorder="1" applyAlignment="1">
      <alignment wrapText="1"/>
    </xf>
    <xf numFmtId="0" fontId="6" fillId="0" borderId="10" xfId="76" applyNumberFormat="1" applyFont="1" applyBorder="1" applyAlignment="1">
      <alignment horizontal="center"/>
    </xf>
    <xf numFmtId="9" fontId="6" fillId="0" borderId="10" xfId="76" applyFont="1" applyBorder="1" applyAlignment="1" quotePrefix="1">
      <alignment horizontal="center"/>
    </xf>
    <xf numFmtId="0" fontId="5" fillId="0" borderId="10" xfId="0" applyFont="1" applyBorder="1" applyAlignment="1">
      <alignment/>
    </xf>
    <xf numFmtId="9" fontId="5" fillId="0" borderId="10" xfId="76" applyFont="1" applyBorder="1" applyAlignment="1" quotePrefix="1">
      <alignment horizontal="center"/>
    </xf>
    <xf numFmtId="9" fontId="6" fillId="34" borderId="0" xfId="76" applyFont="1" applyFill="1" applyAlignment="1">
      <alignment horizontal="center"/>
    </xf>
    <xf numFmtId="0" fontId="18" fillId="0" borderId="0" xfId="0" applyFont="1" applyBorder="1" applyAlignment="1">
      <alignment/>
    </xf>
    <xf numFmtId="2" fontId="5" fillId="0" borderId="0" xfId="0" applyNumberFormat="1" applyFont="1" applyBorder="1" applyAlignment="1">
      <alignment horizontal="left" vertical="top" wrapText="1"/>
    </xf>
    <xf numFmtId="2" fontId="5" fillId="33" borderId="10" xfId="0" applyNumberFormat="1" applyFont="1" applyFill="1" applyBorder="1" applyAlignment="1">
      <alignment horizontal="center" wrapText="1"/>
    </xf>
    <xf numFmtId="9" fontId="5" fillId="36" borderId="10" xfId="76" applyNumberFormat="1" applyFont="1" applyFill="1" applyBorder="1" applyAlignment="1">
      <alignment horizontal="center" vertical="center"/>
    </xf>
    <xf numFmtId="2" fontId="72" fillId="0" borderId="0" xfId="0" applyNumberFormat="1" applyFont="1" applyFill="1" applyAlignment="1">
      <alignment horizontal="center"/>
    </xf>
    <xf numFmtId="0" fontId="5" fillId="0" borderId="0" xfId="0" applyFont="1" applyFill="1" applyAlignment="1">
      <alignment horizontal="left"/>
    </xf>
    <xf numFmtId="0" fontId="18" fillId="0" borderId="0" xfId="0" applyFont="1" applyFill="1" applyBorder="1" applyAlignment="1">
      <alignment horizontal="center" vertical="center"/>
    </xf>
    <xf numFmtId="9" fontId="18" fillId="0" borderId="0" xfId="76" applyFont="1" applyFill="1" applyBorder="1" applyAlignment="1">
      <alignment horizontal="center" vertical="center"/>
    </xf>
    <xf numFmtId="2" fontId="6" fillId="0" borderId="0" xfId="0" applyNumberFormat="1" applyFont="1" applyFill="1" applyBorder="1" applyAlignment="1">
      <alignment horizontal="center" vertical="top" wrapText="1"/>
    </xf>
    <xf numFmtId="0" fontId="17" fillId="33" borderId="10" xfId="0" applyFont="1" applyFill="1" applyBorder="1" applyAlignment="1">
      <alignment horizontal="center"/>
    </xf>
    <xf numFmtId="2" fontId="6" fillId="0" borderId="0" xfId="0" applyNumberFormat="1" applyFont="1" applyFill="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0" xfId="0" applyFont="1" applyFill="1" applyBorder="1" applyAlignment="1">
      <alignment horizontal="center" wrapText="1"/>
    </xf>
    <xf numFmtId="2" fontId="6" fillId="33" borderId="10" xfId="0" applyNumberFormat="1" applyFont="1" applyFill="1" applyBorder="1" applyAlignment="1">
      <alignment horizontal="center"/>
    </xf>
    <xf numFmtId="0" fontId="6" fillId="33" borderId="10" xfId="0" applyFont="1" applyFill="1" applyBorder="1" applyAlignment="1">
      <alignment horizontal="center"/>
    </xf>
    <xf numFmtId="2" fontId="5" fillId="33"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76" applyNumberFormat="1" applyFont="1" applyFill="1" applyBorder="1" applyAlignment="1">
      <alignment horizontal="center" vertical="center"/>
    </xf>
    <xf numFmtId="9" fontId="6" fillId="0" borderId="10" xfId="76"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xf>
    <xf numFmtId="9" fontId="5" fillId="0" borderId="10" xfId="76" applyFont="1" applyFill="1" applyBorder="1" applyAlignment="1">
      <alignment horizontal="center"/>
    </xf>
    <xf numFmtId="0" fontId="6" fillId="0" borderId="10" xfId="61" applyFont="1" applyBorder="1" applyAlignment="1">
      <alignment horizontal="center"/>
      <protection/>
    </xf>
    <xf numFmtId="0" fontId="6" fillId="0" borderId="26" xfId="0" applyFont="1" applyFill="1" applyBorder="1" applyAlignment="1">
      <alignment horizontal="center" vertical="center"/>
    </xf>
    <xf numFmtId="2" fontId="6" fillId="0" borderId="26" xfId="0" applyNumberFormat="1" applyFont="1" applyFill="1" applyBorder="1" applyAlignment="1">
      <alignment vertical="center"/>
    </xf>
    <xf numFmtId="0" fontId="6" fillId="0" borderId="26" xfId="61" applyFont="1" applyBorder="1">
      <alignment/>
      <protection/>
    </xf>
    <xf numFmtId="2" fontId="6" fillId="0" borderId="26" xfId="61" applyNumberFormat="1" applyFont="1" applyBorder="1" applyAlignment="1">
      <alignment horizontal="center"/>
      <protection/>
    </xf>
    <xf numFmtId="9" fontId="5" fillId="36" borderId="26" xfId="76" applyFont="1" applyFill="1" applyBorder="1" applyAlignment="1">
      <alignment vertical="center"/>
    </xf>
    <xf numFmtId="0" fontId="13" fillId="0" borderId="0" xfId="0" applyFont="1" applyFill="1" applyAlignment="1">
      <alignment horizontal="left"/>
    </xf>
    <xf numFmtId="2" fontId="6" fillId="0" borderId="0" xfId="0" applyNumberFormat="1" applyFont="1" applyFill="1" applyBorder="1" applyAlignment="1">
      <alignment horizontal="center" vertical="center"/>
    </xf>
    <xf numFmtId="2" fontId="10" fillId="0" borderId="0" xfId="61" applyNumberFormat="1" applyFont="1" applyBorder="1">
      <alignment/>
      <protection/>
    </xf>
    <xf numFmtId="0" fontId="5" fillId="0" borderId="10" xfId="0" applyFont="1" applyFill="1" applyBorder="1" applyAlignment="1">
      <alignment horizontal="right"/>
    </xf>
    <xf numFmtId="2" fontId="6" fillId="0" borderId="0" xfId="0" applyNumberFormat="1" applyFont="1" applyFill="1" applyBorder="1" applyAlignment="1">
      <alignment/>
    </xf>
    <xf numFmtId="0" fontId="5" fillId="0" borderId="0" xfId="0" applyFont="1" applyAlignment="1">
      <alignment horizontal="center" wrapText="1"/>
    </xf>
    <xf numFmtId="0" fontId="6" fillId="0" borderId="10" xfId="76" applyNumberFormat="1" applyFont="1" applyFill="1" applyBorder="1" applyAlignment="1">
      <alignment horizontal="center"/>
    </xf>
    <xf numFmtId="2" fontId="13" fillId="0" borderId="0" xfId="0" applyNumberFormat="1" applyFont="1" applyFill="1" applyAlignment="1">
      <alignment horizont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right" vertical="center"/>
    </xf>
    <xf numFmtId="9" fontId="6" fillId="0" borderId="0" xfId="76" applyFont="1" applyFill="1" applyBorder="1" applyAlignment="1">
      <alignment/>
    </xf>
    <xf numFmtId="2" fontId="67" fillId="0" borderId="0" xfId="0" applyNumberFormat="1" applyFont="1" applyAlignment="1">
      <alignment/>
    </xf>
    <xf numFmtId="0" fontId="9" fillId="0" borderId="0" xfId="0" applyFont="1" applyFill="1" applyBorder="1" applyAlignment="1">
      <alignment horizontal="center" vertical="top" wrapText="1"/>
    </xf>
    <xf numFmtId="0" fontId="9" fillId="0" borderId="10" xfId="0" applyFont="1" applyBorder="1" applyAlignment="1">
      <alignment/>
    </xf>
    <xf numFmtId="0" fontId="9" fillId="0" borderId="10" xfId="0" applyFont="1" applyBorder="1" applyAlignment="1">
      <alignment horizontal="center" vertical="top" wrapText="1"/>
    </xf>
    <xf numFmtId="0" fontId="9" fillId="0" borderId="10" xfId="0" applyFont="1" applyBorder="1" applyAlignment="1">
      <alignment horizontal="center" vertical="center" wrapText="1"/>
    </xf>
    <xf numFmtId="0" fontId="5" fillId="0" borderId="0" xfId="0" applyFont="1" applyFill="1" applyBorder="1" applyAlignment="1">
      <alignment horizontal="center" vertical="top" wrapText="1"/>
    </xf>
    <xf numFmtId="0" fontId="5" fillId="0" borderId="10" xfId="0" applyFont="1" applyBorder="1" applyAlignment="1">
      <alignment horizontal="center" vertical="top" wrapText="1"/>
    </xf>
    <xf numFmtId="2" fontId="72" fillId="0" borderId="0" xfId="0" applyNumberFormat="1" applyFont="1" applyAlignment="1">
      <alignment horizontal="center"/>
    </xf>
    <xf numFmtId="0" fontId="6" fillId="0" borderId="0" xfId="0" applyFont="1" applyBorder="1" applyAlignment="1">
      <alignment horizontal="center"/>
    </xf>
    <xf numFmtId="9" fontId="5" fillId="0" borderId="0" xfId="76" applyFont="1" applyFill="1" applyBorder="1" applyAlignment="1">
      <alignment/>
    </xf>
    <xf numFmtId="2" fontId="6" fillId="0" borderId="0" xfId="76" applyNumberFormat="1" applyFont="1" applyAlignment="1">
      <alignment horizontal="center"/>
    </xf>
    <xf numFmtId="0" fontId="6" fillId="0" borderId="10" xfId="0" applyFont="1" applyBorder="1" applyAlignment="1">
      <alignment horizontal="left" vertical="center" wrapText="1"/>
    </xf>
    <xf numFmtId="0" fontId="5" fillId="33" borderId="27" xfId="0" applyFont="1" applyFill="1" applyBorder="1" applyAlignment="1">
      <alignment horizontal="center" vertical="center" wrapText="1"/>
    </xf>
    <xf numFmtId="9" fontId="5" fillId="33" borderId="27" xfId="76" applyFont="1" applyFill="1" applyBorder="1" applyAlignment="1">
      <alignment horizontal="center" vertical="center" wrapText="1"/>
    </xf>
    <xf numFmtId="2" fontId="6" fillId="0" borderId="0" xfId="76" applyNumberFormat="1" applyFont="1" applyAlignment="1">
      <alignment horizontal="center" vertical="center"/>
    </xf>
    <xf numFmtId="0" fontId="5" fillId="0" borderId="0" xfId="0" applyFont="1" applyBorder="1" applyAlignment="1">
      <alignment horizontal="center" vertical="center" wrapText="1"/>
    </xf>
    <xf numFmtId="9" fontId="5" fillId="0" borderId="0" xfId="76" applyFont="1" applyBorder="1" applyAlignment="1">
      <alignment horizontal="center" vertical="center" wrapText="1"/>
    </xf>
    <xf numFmtId="1" fontId="5" fillId="0" borderId="0" xfId="0" applyNumberFormat="1" applyFont="1" applyBorder="1" applyAlignment="1">
      <alignment horizontal="center" vertical="center" wrapText="1"/>
    </xf>
    <xf numFmtId="9" fontId="5" fillId="0" borderId="0" xfId="76" applyFont="1" applyAlignment="1">
      <alignment horizontal="center"/>
    </xf>
    <xf numFmtId="2" fontId="6" fillId="34" borderId="10" xfId="0" applyNumberFormat="1" applyFont="1" applyFill="1" applyBorder="1" applyAlignment="1" quotePrefix="1">
      <alignment horizontal="center" vertical="top" wrapText="1"/>
    </xf>
    <xf numFmtId="9" fontId="5" fillId="0" borderId="0" xfId="76" applyFont="1" applyFill="1" applyAlignment="1">
      <alignment/>
    </xf>
    <xf numFmtId="207" fontId="7" fillId="0" borderId="0" xfId="76" applyNumberFormat="1" applyFont="1" applyAlignment="1">
      <alignment horizontal="center"/>
    </xf>
    <xf numFmtId="0" fontId="6" fillId="34" borderId="10" xfId="0" applyFont="1" applyFill="1" applyBorder="1" applyAlignment="1" quotePrefix="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quotePrefix="1">
      <alignment horizontal="center"/>
    </xf>
    <xf numFmtId="10" fontId="6" fillId="36" borderId="10" xfId="76" applyNumberFormat="1" applyFont="1" applyFill="1" applyBorder="1" applyAlignment="1">
      <alignment vertical="center"/>
    </xf>
    <xf numFmtId="0" fontId="5" fillId="34" borderId="0" xfId="0" applyFont="1" applyFill="1" applyBorder="1" applyAlignment="1">
      <alignment horizontal="center" vertical="center" wrapText="1"/>
    </xf>
    <xf numFmtId="0" fontId="6" fillId="34" borderId="10" xfId="61" applyFont="1" applyFill="1" applyBorder="1" applyAlignment="1">
      <alignment horizontal="center"/>
      <protection/>
    </xf>
    <xf numFmtId="2" fontId="6" fillId="34" borderId="10" xfId="61" applyNumberFormat="1" applyFont="1" applyFill="1" applyBorder="1" applyAlignment="1">
      <alignment horizontal="center"/>
      <protection/>
    </xf>
    <xf numFmtId="2" fontId="6" fillId="34" borderId="17" xfId="61" applyNumberFormat="1" applyFont="1" applyFill="1" applyBorder="1" applyAlignment="1">
      <alignment horizontal="center"/>
      <protection/>
    </xf>
    <xf numFmtId="1" fontId="5" fillId="34" borderId="10" xfId="61" applyNumberFormat="1" applyFont="1" applyFill="1" applyBorder="1" applyAlignment="1">
      <alignment horizontal="center"/>
      <protection/>
    </xf>
    <xf numFmtId="2" fontId="5" fillId="34" borderId="10" xfId="61" applyNumberFormat="1" applyFont="1" applyFill="1" applyBorder="1" applyAlignment="1">
      <alignment horizontal="center"/>
      <protection/>
    </xf>
    <xf numFmtId="0" fontId="8" fillId="0" borderId="0" xfId="0" applyFont="1" applyFill="1" applyBorder="1" applyAlignment="1">
      <alignment horizontal="center"/>
    </xf>
    <xf numFmtId="2" fontId="6" fillId="34" borderId="28" xfId="0" applyNumberFormat="1" applyFont="1" applyFill="1" applyBorder="1" applyAlignment="1">
      <alignment horizontal="center" wrapText="1"/>
    </xf>
    <xf numFmtId="0" fontId="6" fillId="34" borderId="28" xfId="0" applyFont="1" applyFill="1" applyBorder="1" applyAlignment="1">
      <alignment horizontal="center" wrapText="1"/>
    </xf>
    <xf numFmtId="2" fontId="6" fillId="0" borderId="10" xfId="0" applyNumberFormat="1" applyFont="1" applyBorder="1" applyAlignment="1">
      <alignment horizontal="center" vertical="center"/>
    </xf>
    <xf numFmtId="2" fontId="6" fillId="0" borderId="10" xfId="76" applyNumberFormat="1" applyFont="1" applyBorder="1" applyAlignment="1">
      <alignment horizontal="center" vertical="center"/>
    </xf>
    <xf numFmtId="9" fontId="6" fillId="0" borderId="10" xfId="76" applyFont="1" applyBorder="1" applyAlignment="1">
      <alignment horizontal="center" vertical="center"/>
    </xf>
    <xf numFmtId="0" fontId="5" fillId="0" borderId="10" xfId="0" applyFont="1" applyFill="1" applyBorder="1" applyAlignment="1">
      <alignment horizontal="center" vertical="top" wrapText="1"/>
    </xf>
    <xf numFmtId="0" fontId="5" fillId="0" borderId="10" xfId="0" applyFont="1" applyBorder="1" applyAlignment="1">
      <alignment horizontal="center"/>
    </xf>
    <xf numFmtId="0" fontId="5" fillId="34" borderId="10" xfId="0" applyFont="1" applyFill="1" applyBorder="1" applyAlignment="1">
      <alignment horizontal="center"/>
    </xf>
    <xf numFmtId="0" fontId="5" fillId="34" borderId="10" xfId="0" applyFont="1" applyFill="1" applyBorder="1" applyAlignment="1">
      <alignment horizontal="center" vertical="center" wrapText="1"/>
    </xf>
    <xf numFmtId="0" fontId="17" fillId="33" borderId="17" xfId="0" applyFont="1" applyFill="1" applyBorder="1" applyAlignment="1">
      <alignment horizontal="center"/>
    </xf>
    <xf numFmtId="0" fontId="17" fillId="33" borderId="20" xfId="0" applyFont="1" applyFill="1" applyBorder="1" applyAlignment="1">
      <alignment horizontal="center"/>
    </xf>
    <xf numFmtId="0" fontId="5" fillId="0" borderId="0" xfId="0" applyFont="1" applyBorder="1" applyAlignment="1">
      <alignment horizontal="left" wrapText="1"/>
    </xf>
    <xf numFmtId="0" fontId="5" fillId="34" borderId="0" xfId="0" applyFont="1" applyFill="1" applyBorder="1" applyAlignment="1">
      <alignment horizontal="left" wrapText="1"/>
    </xf>
    <xf numFmtId="0" fontId="7" fillId="0" borderId="0" xfId="0" applyFont="1" applyFill="1" applyBorder="1" applyAlignment="1">
      <alignment horizontal="right"/>
    </xf>
    <xf numFmtId="0" fontId="17" fillId="34" borderId="10" xfId="0" applyFont="1" applyFill="1" applyBorder="1" applyAlignment="1">
      <alignment horizontal="center"/>
    </xf>
    <xf numFmtId="0" fontId="5" fillId="0" borderId="0" xfId="0" applyFont="1" applyAlignment="1">
      <alignment horizontal="center"/>
    </xf>
    <xf numFmtId="0" fontId="13" fillId="35" borderId="10" xfId="0" applyFont="1" applyFill="1" applyBorder="1" applyAlignment="1">
      <alignment horizontal="center"/>
    </xf>
    <xf numFmtId="0" fontId="5" fillId="38" borderId="10" xfId="0" applyFont="1" applyFill="1" applyBorder="1" applyAlignment="1">
      <alignment horizontal="center" vertical="center" wrapText="1"/>
    </xf>
    <xf numFmtId="1" fontId="6" fillId="0" borderId="17" xfId="0" applyNumberFormat="1" applyFont="1" applyBorder="1" applyAlignment="1">
      <alignment horizontal="center"/>
    </xf>
    <xf numFmtId="1" fontId="6" fillId="0" borderId="20" xfId="0" applyNumberFormat="1" applyFont="1" applyBorder="1" applyAlignment="1">
      <alignment horizontal="center"/>
    </xf>
    <xf numFmtId="0" fontId="5" fillId="0" borderId="0" xfId="0" applyFont="1" applyBorder="1" applyAlignment="1">
      <alignment horizontal="left" vertical="center" wrapText="1"/>
    </xf>
    <xf numFmtId="0" fontId="6" fillId="0" borderId="0" xfId="0" applyFont="1" applyBorder="1" applyAlignment="1">
      <alignment horizontal="center" wrapText="1"/>
    </xf>
    <xf numFmtId="0" fontId="5" fillId="33" borderId="10" xfId="0" applyFont="1" applyFill="1" applyBorder="1" applyAlignment="1">
      <alignment horizontal="center" vertical="center" wrapText="1"/>
    </xf>
    <xf numFmtId="0" fontId="5" fillId="35" borderId="0" xfId="0" applyFont="1" applyFill="1" applyAlignment="1">
      <alignment horizontal="center"/>
    </xf>
    <xf numFmtId="0" fontId="5" fillId="0" borderId="0" xfId="0" applyFont="1" applyBorder="1" applyAlignment="1">
      <alignment horizontal="left" vertical="top" wrapText="1"/>
    </xf>
    <xf numFmtId="1" fontId="5" fillId="0" borderId="17" xfId="0" applyNumberFormat="1" applyFont="1" applyBorder="1" applyAlignment="1">
      <alignment horizontal="center"/>
    </xf>
    <xf numFmtId="1" fontId="5" fillId="0" borderId="20" xfId="0" applyNumberFormat="1" applyFont="1" applyBorder="1" applyAlignment="1">
      <alignment horizontal="center"/>
    </xf>
    <xf numFmtId="0" fontId="5" fillId="0" borderId="10" xfId="0" applyFont="1" applyBorder="1" applyAlignment="1">
      <alignment horizontal="left" wrapText="1"/>
    </xf>
    <xf numFmtId="1" fontId="7" fillId="0" borderId="0" xfId="0" applyNumberFormat="1" applyFont="1" applyBorder="1" applyAlignment="1">
      <alignment horizontal="left" vertical="top" wrapText="1"/>
    </xf>
    <xf numFmtId="0" fontId="18" fillId="0" borderId="0" xfId="0" applyFont="1" applyBorder="1" applyAlignment="1">
      <alignment horizontal="right"/>
    </xf>
    <xf numFmtId="0" fontId="5" fillId="0" borderId="0" xfId="0" applyFont="1" applyBorder="1" applyAlignment="1">
      <alignment horizontal="left"/>
    </xf>
    <xf numFmtId="0" fontId="5" fillId="34" borderId="10" xfId="0" applyFont="1" applyFill="1" applyBorder="1" applyAlignment="1">
      <alignment horizontal="center" wrapText="1"/>
    </xf>
    <xf numFmtId="0" fontId="5" fillId="0" borderId="0" xfId="0" applyFont="1" applyFill="1" applyBorder="1" applyAlignment="1">
      <alignment horizontal="left"/>
    </xf>
    <xf numFmtId="0" fontId="6" fillId="0" borderId="10" xfId="0"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alignment horizontal="left" vertical="center"/>
    </xf>
    <xf numFmtId="0" fontId="6" fillId="0" borderId="10" xfId="0" applyFont="1" applyBorder="1" applyAlignment="1">
      <alignment horizontal="left" vertical="top" wrapText="1"/>
    </xf>
    <xf numFmtId="0" fontId="6" fillId="0" borderId="10" xfId="0" applyFont="1" applyFill="1" applyBorder="1" applyAlignment="1">
      <alignment horizontal="center" vertical="center"/>
    </xf>
    <xf numFmtId="0" fontId="5" fillId="33" borderId="10" xfId="0" applyFont="1" applyFill="1" applyBorder="1" applyAlignment="1">
      <alignment horizontal="center" vertical="center"/>
    </xf>
    <xf numFmtId="0" fontId="7" fillId="0" borderId="17"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17" fillId="33" borderId="10" xfId="0" applyFont="1" applyFill="1" applyBorder="1" applyAlignment="1">
      <alignment horizontal="center"/>
    </xf>
    <xf numFmtId="0" fontId="5" fillId="34" borderId="0" xfId="0" applyFont="1" applyFill="1" applyBorder="1" applyAlignment="1">
      <alignment horizontal="left"/>
    </xf>
    <xf numFmtId="0" fontId="5" fillId="0" borderId="10" xfId="0" applyFont="1" applyFill="1" applyBorder="1" applyAlignment="1">
      <alignment horizontal="center" vertical="center" wrapText="1"/>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5" fillId="0" borderId="0" xfId="0" applyFont="1" applyAlignment="1">
      <alignment horizontal="left"/>
    </xf>
    <xf numFmtId="0" fontId="5" fillId="0" borderId="10" xfId="0" applyFont="1" applyBorder="1" applyAlignment="1">
      <alignment horizontal="center" vertical="center" wrapText="1"/>
    </xf>
    <xf numFmtId="0" fontId="9" fillId="0" borderId="16"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2 2" xfId="62"/>
    <cellStyle name="Normal 2 3" xfId="63"/>
    <cellStyle name="Normal 2 7" xfId="64"/>
    <cellStyle name="Normal 3" xfId="65"/>
    <cellStyle name="Normal 3 2" xfId="66"/>
    <cellStyle name="Normal 3 3" xfId="67"/>
    <cellStyle name="Normal 4" xfId="68"/>
    <cellStyle name="Normal 4 2" xfId="69"/>
    <cellStyle name="Normal 5" xfId="70"/>
    <cellStyle name="Normal 5 2" xfId="71"/>
    <cellStyle name="Normal 6" xfId="72"/>
    <cellStyle name="Normal_calculation -utt" xfId="73"/>
    <cellStyle name="Note" xfId="74"/>
    <cellStyle name="Output" xfId="75"/>
    <cellStyle name="Percent" xfId="76"/>
    <cellStyle name="Percent 2" xfId="77"/>
    <cellStyle name="Percent 2 2" xfId="78"/>
    <cellStyle name="Percent 2 2 2" xfId="79"/>
    <cellStyle name="Percent 3" xfId="80"/>
    <cellStyle name="Percent 5"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248</xdr:row>
      <xdr:rowOff>0</xdr:rowOff>
    </xdr:from>
    <xdr:to>
      <xdr:col>6</xdr:col>
      <xdr:colOff>552450</xdr:colOff>
      <xdr:row>248</xdr:row>
      <xdr:rowOff>0</xdr:rowOff>
    </xdr:to>
    <xdr:sp>
      <xdr:nvSpPr>
        <xdr:cNvPr id="1" name="Text Box 13"/>
        <xdr:cNvSpPr txBox="1">
          <a:spLocks noChangeArrowheads="1"/>
        </xdr:cNvSpPr>
      </xdr:nvSpPr>
      <xdr:spPr>
        <a:xfrm>
          <a:off x="6677025" y="63065025"/>
          <a:ext cx="14859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3</xdr:col>
      <xdr:colOff>0</xdr:colOff>
      <xdr:row>250</xdr:row>
      <xdr:rowOff>0</xdr:rowOff>
    </xdr:from>
    <xdr:to>
      <xdr:col>3</xdr:col>
      <xdr:colOff>333375</xdr:colOff>
      <xdr:row>250</xdr:row>
      <xdr:rowOff>0</xdr:rowOff>
    </xdr:to>
    <xdr:sp>
      <xdr:nvSpPr>
        <xdr:cNvPr id="2" name="Text Box 14"/>
        <xdr:cNvSpPr txBox="1">
          <a:spLocks noChangeArrowheads="1"/>
        </xdr:cNvSpPr>
      </xdr:nvSpPr>
      <xdr:spPr>
        <a:xfrm>
          <a:off x="4295775" y="63407925"/>
          <a:ext cx="333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5</xdr:col>
      <xdr:colOff>0</xdr:colOff>
      <xdr:row>250</xdr:row>
      <xdr:rowOff>0</xdr:rowOff>
    </xdr:from>
    <xdr:to>
      <xdr:col>5</xdr:col>
      <xdr:colOff>266700</xdr:colOff>
      <xdr:row>250</xdr:row>
      <xdr:rowOff>0</xdr:rowOff>
    </xdr:to>
    <xdr:sp>
      <xdr:nvSpPr>
        <xdr:cNvPr id="3" name="Text Box 15"/>
        <xdr:cNvSpPr txBox="1">
          <a:spLocks noChangeArrowheads="1"/>
        </xdr:cNvSpPr>
      </xdr:nvSpPr>
      <xdr:spPr>
        <a:xfrm>
          <a:off x="6638925" y="63407925"/>
          <a:ext cx="26670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668"/>
  <sheetViews>
    <sheetView tabSelected="1" view="pageBreakPreview" zoomScale="85" zoomScaleSheetLayoutView="85" workbookViewId="0" topLeftCell="A1">
      <selection activeCell="G12" sqref="G12"/>
    </sheetView>
  </sheetViews>
  <sheetFormatPr defaultColWidth="9.140625" defaultRowHeight="12.75"/>
  <cols>
    <col min="1" max="1" width="18.00390625" style="43" customWidth="1"/>
    <col min="2" max="2" width="22.140625" style="1" customWidth="1"/>
    <col min="3" max="3" width="24.28125" style="1" customWidth="1"/>
    <col min="4" max="4" width="17.140625" style="43" customWidth="1"/>
    <col min="5" max="5" width="18.00390625" style="56" customWidth="1"/>
    <col min="6" max="6" width="14.57421875" style="1" customWidth="1"/>
    <col min="7" max="7" width="13.57421875" style="85" customWidth="1"/>
    <col min="8" max="8" width="13.28125" style="9" customWidth="1"/>
    <col min="9" max="11" width="11.7109375" style="9" customWidth="1"/>
    <col min="12" max="12" width="15.57421875" style="9" bestFit="1" customWidth="1"/>
    <col min="13" max="14" width="11.7109375" style="9" customWidth="1"/>
    <col min="15" max="15" width="12.421875" style="9" customWidth="1"/>
    <col min="16" max="16" width="3.7109375" style="9" customWidth="1"/>
    <col min="17" max="23" width="11.7109375" style="9" customWidth="1"/>
    <col min="24" max="24" width="10.57421875" style="9" customWidth="1"/>
    <col min="25" max="26" width="9.140625" style="9" customWidth="1"/>
    <col min="27" max="16384" width="9.140625" style="1" customWidth="1"/>
  </cols>
  <sheetData>
    <row r="1" spans="1:7" ht="20.25">
      <c r="A1" s="561" t="s">
        <v>0</v>
      </c>
      <c r="B1" s="561"/>
      <c r="C1" s="561"/>
      <c r="D1" s="561"/>
      <c r="E1" s="561"/>
      <c r="F1" s="561"/>
      <c r="G1" s="90"/>
    </row>
    <row r="2" spans="1:7" ht="20.25">
      <c r="A2" s="561" t="s">
        <v>1</v>
      </c>
      <c r="B2" s="561"/>
      <c r="C2" s="561"/>
      <c r="D2" s="561"/>
      <c r="E2" s="561"/>
      <c r="F2" s="561"/>
      <c r="G2" s="91"/>
    </row>
    <row r="3" spans="1:7" ht="20.25">
      <c r="A3" s="561" t="s">
        <v>249</v>
      </c>
      <c r="B3" s="561"/>
      <c r="C3" s="561"/>
      <c r="D3" s="561"/>
      <c r="E3" s="561"/>
      <c r="F3" s="561"/>
      <c r="G3" s="91"/>
    </row>
    <row r="4" spans="1:6" ht="15.75">
      <c r="A4" s="561"/>
      <c r="B4" s="561"/>
      <c r="C4" s="561"/>
      <c r="D4" s="561"/>
      <c r="E4" s="561"/>
      <c r="F4" s="561"/>
    </row>
    <row r="5" spans="1:7" ht="15.75">
      <c r="A5" s="569" t="s">
        <v>159</v>
      </c>
      <c r="B5" s="569"/>
      <c r="C5" s="569"/>
      <c r="D5" s="569"/>
      <c r="E5" s="569"/>
      <c r="F5" s="569"/>
      <c r="G5" s="92"/>
    </row>
    <row r="6" spans="1:6" ht="9.75" customHeight="1">
      <c r="A6" s="89" t="s">
        <v>47</v>
      </c>
      <c r="B6" s="93"/>
      <c r="C6" s="93"/>
      <c r="D6" s="5"/>
      <c r="E6" s="94"/>
      <c r="F6" s="93"/>
    </row>
    <row r="7" spans="1:7" ht="15.75">
      <c r="A7" s="561" t="s">
        <v>2</v>
      </c>
      <c r="B7" s="561"/>
      <c r="C7" s="561"/>
      <c r="D7" s="561"/>
      <c r="E7" s="561"/>
      <c r="F7" s="561"/>
      <c r="G7" s="92"/>
    </row>
    <row r="8" spans="1:6" ht="23.25" customHeight="1">
      <c r="A8" s="5"/>
      <c r="B8" s="4"/>
      <c r="C8" s="4"/>
      <c r="D8" s="5"/>
      <c r="E8" s="95"/>
      <c r="F8" s="4"/>
    </row>
    <row r="9" spans="1:26" s="100" customFormat="1" ht="14.25" customHeight="1">
      <c r="A9" s="96" t="s">
        <v>337</v>
      </c>
      <c r="B9" s="96"/>
      <c r="C9" s="96"/>
      <c r="D9" s="97"/>
      <c r="E9" s="98"/>
      <c r="F9" s="96"/>
      <c r="G9" s="99"/>
      <c r="H9" s="4"/>
      <c r="I9" s="4"/>
      <c r="J9" s="4"/>
      <c r="K9" s="4"/>
      <c r="L9" s="4"/>
      <c r="M9" s="4"/>
      <c r="N9" s="4"/>
      <c r="O9" s="4"/>
      <c r="P9" s="4"/>
      <c r="Q9" s="4"/>
      <c r="R9" s="4"/>
      <c r="S9" s="4"/>
      <c r="T9" s="4"/>
      <c r="U9" s="4"/>
      <c r="V9" s="4"/>
      <c r="W9" s="4"/>
      <c r="X9" s="4"/>
      <c r="Y9" s="4"/>
      <c r="Z9" s="4"/>
    </row>
    <row r="10" spans="1:26" s="100" customFormat="1" ht="14.25" customHeight="1">
      <c r="A10" s="101"/>
      <c r="B10" s="96"/>
      <c r="C10" s="96"/>
      <c r="D10" s="97"/>
      <c r="E10" s="98"/>
      <c r="F10" s="96"/>
      <c r="G10" s="102"/>
      <c r="H10" s="4"/>
      <c r="I10" s="4"/>
      <c r="J10" s="4"/>
      <c r="K10" s="4"/>
      <c r="L10" s="4"/>
      <c r="M10" s="4"/>
      <c r="N10" s="4"/>
      <c r="O10" s="4"/>
      <c r="P10" s="4"/>
      <c r="Q10" s="4"/>
      <c r="R10" s="4"/>
      <c r="S10" s="4"/>
      <c r="T10" s="4"/>
      <c r="U10" s="4"/>
      <c r="V10" s="4"/>
      <c r="W10" s="4"/>
      <c r="X10" s="4"/>
      <c r="Y10" s="4"/>
      <c r="Z10" s="4"/>
    </row>
    <row r="11" spans="1:7" ht="16.5" customHeight="1">
      <c r="A11" s="557" t="s">
        <v>181</v>
      </c>
      <c r="B11" s="557"/>
      <c r="C11" s="557"/>
      <c r="D11" s="557"/>
      <c r="E11" s="98"/>
      <c r="F11" s="96"/>
      <c r="G11" s="104"/>
    </row>
    <row r="12" spans="1:7" ht="15.75">
      <c r="A12" s="89" t="s">
        <v>64</v>
      </c>
      <c r="B12" s="105"/>
      <c r="C12" s="105"/>
      <c r="D12" s="5"/>
      <c r="E12" s="98"/>
      <c r="F12" s="96"/>
      <c r="G12" s="104"/>
    </row>
    <row r="13" spans="1:7" ht="18.75" customHeight="1">
      <c r="A13" s="562" t="s">
        <v>85</v>
      </c>
      <c r="B13" s="563" t="s">
        <v>59</v>
      </c>
      <c r="C13" s="563"/>
      <c r="D13" s="563"/>
      <c r="E13" s="563"/>
      <c r="F13" s="96"/>
      <c r="G13" s="104"/>
    </row>
    <row r="14" spans="1:26" s="111" customFormat="1" ht="94.5">
      <c r="A14" s="562"/>
      <c r="B14" s="106" t="s">
        <v>306</v>
      </c>
      <c r="C14" s="106" t="s">
        <v>329</v>
      </c>
      <c r="D14" s="106" t="s">
        <v>6</v>
      </c>
      <c r="E14" s="107" t="s">
        <v>60</v>
      </c>
      <c r="F14" s="108"/>
      <c r="G14" s="109"/>
      <c r="H14" s="110"/>
      <c r="I14" s="110"/>
      <c r="J14" s="110"/>
      <c r="K14" s="110"/>
      <c r="L14" s="110"/>
      <c r="M14" s="110"/>
      <c r="N14" s="110"/>
      <c r="O14" s="110"/>
      <c r="P14" s="110"/>
      <c r="Q14" s="110"/>
      <c r="R14" s="110"/>
      <c r="S14" s="110"/>
      <c r="T14" s="110"/>
      <c r="U14" s="110"/>
      <c r="V14" s="110"/>
      <c r="W14" s="110"/>
      <c r="X14" s="110"/>
      <c r="Y14" s="110"/>
      <c r="Z14" s="110"/>
    </row>
    <row r="15" spans="1:7" ht="18" customHeight="1">
      <c r="A15" s="112" t="s">
        <v>28</v>
      </c>
      <c r="B15" s="113">
        <v>283782</v>
      </c>
      <c r="C15" s="113">
        <v>269013.3359944873</v>
      </c>
      <c r="D15" s="114">
        <f>C15-B15</f>
        <v>-14768.66400551272</v>
      </c>
      <c r="E15" s="115">
        <f>D15/B15</f>
        <v>-0.052042285999509205</v>
      </c>
      <c r="F15" s="96"/>
      <c r="G15" s="104"/>
    </row>
    <row r="16" spans="1:7" ht="18" customHeight="1">
      <c r="A16" s="112" t="s">
        <v>86</v>
      </c>
      <c r="B16" s="113">
        <v>196135</v>
      </c>
      <c r="C16" s="113">
        <v>184545.1501582444</v>
      </c>
      <c r="D16" s="114">
        <f>C16-B16</f>
        <v>-11589.849841755611</v>
      </c>
      <c r="E16" s="115">
        <f>D16/B16</f>
        <v>-0.059091186385681345</v>
      </c>
      <c r="F16" s="96"/>
      <c r="G16" s="104"/>
    </row>
    <row r="17" spans="1:6" ht="18" customHeight="1">
      <c r="A17" s="112" t="s">
        <v>20</v>
      </c>
      <c r="B17" s="116">
        <f>SUM(B15:B16)</f>
        <v>479917</v>
      </c>
      <c r="C17" s="116">
        <f>SUM(C15:C16)</f>
        <v>453558.4861527317</v>
      </c>
      <c r="D17" s="117">
        <f>C17-B17</f>
        <v>-26358.513847268303</v>
      </c>
      <c r="E17" s="115">
        <f>D17/B17</f>
        <v>-0.0549230676289198</v>
      </c>
      <c r="F17" s="4"/>
    </row>
    <row r="18" spans="1:6" ht="15.75">
      <c r="A18" s="118"/>
      <c r="B18" s="100"/>
      <c r="C18" s="100"/>
      <c r="D18" s="118"/>
      <c r="E18" s="119"/>
      <c r="F18" s="100"/>
    </row>
    <row r="19" spans="1:7" ht="20.25" customHeight="1">
      <c r="A19" s="120" t="s">
        <v>302</v>
      </c>
      <c r="B19" s="120"/>
      <c r="C19" s="93"/>
      <c r="D19" s="5"/>
      <c r="E19" s="95"/>
      <c r="F19" s="100"/>
      <c r="G19" s="43"/>
    </row>
    <row r="20" spans="1:7" ht="53.25" customHeight="1">
      <c r="A20" s="2" t="s">
        <v>138</v>
      </c>
      <c r="B20" s="2" t="s">
        <v>85</v>
      </c>
      <c r="C20" s="2" t="s">
        <v>303</v>
      </c>
      <c r="D20" s="5"/>
      <c r="E20" s="95"/>
      <c r="F20" s="100"/>
      <c r="G20" s="43"/>
    </row>
    <row r="21" spans="1:7" ht="18" customHeight="1">
      <c r="A21" s="121">
        <v>1</v>
      </c>
      <c r="B21" s="122" t="s">
        <v>139</v>
      </c>
      <c r="C21" s="123">
        <v>178</v>
      </c>
      <c r="D21" s="5"/>
      <c r="E21" s="95"/>
      <c r="F21" s="100"/>
      <c r="G21" s="43"/>
    </row>
    <row r="22" spans="1:7" ht="18" customHeight="1">
      <c r="A22" s="121">
        <v>2</v>
      </c>
      <c r="B22" s="122" t="s">
        <v>140</v>
      </c>
      <c r="C22" s="123">
        <v>178</v>
      </c>
      <c r="D22" s="5"/>
      <c r="E22" s="95"/>
      <c r="F22" s="100"/>
      <c r="G22" s="43"/>
    </row>
    <row r="23" spans="1:6" ht="15.75">
      <c r="A23" s="5"/>
      <c r="B23" s="4"/>
      <c r="C23" s="4"/>
      <c r="D23" s="5"/>
      <c r="E23" s="95"/>
      <c r="F23" s="100"/>
    </row>
    <row r="24" spans="1:6" ht="19.5" customHeight="1">
      <c r="A24" s="557" t="s">
        <v>182</v>
      </c>
      <c r="B24" s="557"/>
      <c r="C24" s="557"/>
      <c r="D24" s="567"/>
      <c r="E24" s="567"/>
      <c r="F24" s="125"/>
    </row>
    <row r="25" spans="1:6" ht="69" customHeight="1">
      <c r="A25" s="2" t="s">
        <v>67</v>
      </c>
      <c r="B25" s="2" t="s">
        <v>292</v>
      </c>
      <c r="C25" s="2" t="s">
        <v>250</v>
      </c>
      <c r="D25" s="2" t="s">
        <v>6</v>
      </c>
      <c r="E25" s="126" t="s">
        <v>60</v>
      </c>
      <c r="F25" s="125"/>
    </row>
    <row r="26" spans="1:6" ht="18" customHeight="1">
      <c r="A26" s="127" t="s">
        <v>28</v>
      </c>
      <c r="B26" s="128">
        <v>178</v>
      </c>
      <c r="C26" s="129">
        <v>181</v>
      </c>
      <c r="D26" s="130">
        <f>B26-C26</f>
        <v>-3</v>
      </c>
      <c r="E26" s="131">
        <f>D26/B26</f>
        <v>-0.016853932584269662</v>
      </c>
      <c r="F26" s="4"/>
    </row>
    <row r="27" spans="1:6" ht="18" customHeight="1">
      <c r="A27" s="127" t="s">
        <v>86</v>
      </c>
      <c r="B27" s="128">
        <v>178</v>
      </c>
      <c r="C27" s="129">
        <v>181</v>
      </c>
      <c r="D27" s="130">
        <f>B27-C27</f>
        <v>-3</v>
      </c>
      <c r="E27" s="131">
        <f>D27/B27</f>
        <v>-0.016853932584269662</v>
      </c>
      <c r="F27" s="4"/>
    </row>
    <row r="28" spans="1:6" ht="18" customHeight="1">
      <c r="A28" s="127" t="s">
        <v>84</v>
      </c>
      <c r="B28" s="132">
        <f>AVERAGE(B26:B27)</f>
        <v>178</v>
      </c>
      <c r="C28" s="132">
        <f>AVERAGE(C26:C27)</f>
        <v>181</v>
      </c>
      <c r="D28" s="133">
        <f>B28-C28</f>
        <v>-3</v>
      </c>
      <c r="E28" s="131">
        <f>D28/B28</f>
        <v>-0.016853932584269662</v>
      </c>
      <c r="F28" s="4"/>
    </row>
    <row r="29" spans="1:6" ht="15.75">
      <c r="A29" s="134"/>
      <c r="B29" s="135"/>
      <c r="C29" s="135"/>
      <c r="D29" s="136"/>
      <c r="E29" s="137"/>
      <c r="F29" s="100"/>
    </row>
    <row r="30" spans="1:6" ht="15.75">
      <c r="A30" s="557" t="s">
        <v>183</v>
      </c>
      <c r="B30" s="557"/>
      <c r="C30" s="557"/>
      <c r="D30" s="557"/>
      <c r="E30" s="138"/>
      <c r="F30" s="9"/>
    </row>
    <row r="31" spans="1:6" ht="15.75">
      <c r="A31" s="557" t="s">
        <v>330</v>
      </c>
      <c r="B31" s="557"/>
      <c r="C31" s="557"/>
      <c r="D31" s="557"/>
      <c r="E31" s="138"/>
      <c r="F31" s="9"/>
    </row>
    <row r="32" spans="1:26" s="111" customFormat="1" ht="47.25">
      <c r="A32" s="2" t="s">
        <v>67</v>
      </c>
      <c r="B32" s="2" t="s">
        <v>62</v>
      </c>
      <c r="C32" s="2" t="s">
        <v>180</v>
      </c>
      <c r="D32" s="2" t="s">
        <v>63</v>
      </c>
      <c r="E32" s="126" t="s">
        <v>60</v>
      </c>
      <c r="F32" s="139"/>
      <c r="G32" s="109"/>
      <c r="H32" s="110"/>
      <c r="I32" s="110"/>
      <c r="J32" s="110"/>
      <c r="K32" s="110"/>
      <c r="L32" s="110"/>
      <c r="M32" s="110"/>
      <c r="N32" s="110"/>
      <c r="O32" s="110"/>
      <c r="P32" s="110"/>
      <c r="Q32" s="110"/>
      <c r="R32" s="110"/>
      <c r="S32" s="110"/>
      <c r="T32" s="110"/>
      <c r="U32" s="110"/>
      <c r="V32" s="110"/>
      <c r="W32" s="110"/>
      <c r="X32" s="110"/>
      <c r="Y32" s="110"/>
      <c r="Z32" s="110"/>
    </row>
    <row r="33" spans="1:26" s="111" customFormat="1" ht="18" customHeight="1">
      <c r="A33" s="7" t="s">
        <v>28</v>
      </c>
      <c r="B33" s="18">
        <v>50513196</v>
      </c>
      <c r="C33" s="18">
        <v>48594150</v>
      </c>
      <c r="D33" s="18">
        <f>C33-B33</f>
        <v>-1919046</v>
      </c>
      <c r="E33" s="140">
        <f>D33/B33</f>
        <v>-0.03799098358377482</v>
      </c>
      <c r="F33" s="139"/>
      <c r="G33" s="109"/>
      <c r="H33" s="110"/>
      <c r="I33" s="110"/>
      <c r="J33" s="110"/>
      <c r="K33" s="110"/>
      <c r="L33" s="110"/>
      <c r="M33" s="110"/>
      <c r="N33" s="110"/>
      <c r="O33" s="110"/>
      <c r="P33" s="110"/>
      <c r="Q33" s="110"/>
      <c r="R33" s="110"/>
      <c r="S33" s="110"/>
      <c r="T33" s="110"/>
      <c r="U33" s="110"/>
      <c r="V33" s="110"/>
      <c r="W33" s="110"/>
      <c r="X33" s="110"/>
      <c r="Y33" s="110"/>
      <c r="Z33" s="110"/>
    </row>
    <row r="34" spans="1:26" s="111" customFormat="1" ht="18" customHeight="1">
      <c r="A34" s="7" t="s">
        <v>86</v>
      </c>
      <c r="B34" s="18">
        <v>34912030</v>
      </c>
      <c r="C34" s="18">
        <v>33316515</v>
      </c>
      <c r="D34" s="18">
        <f>C34-B34</f>
        <v>-1595515</v>
      </c>
      <c r="E34" s="140">
        <f>D34/B34</f>
        <v>-0.0457010090791054</v>
      </c>
      <c r="F34" s="139"/>
      <c r="G34" s="109"/>
      <c r="H34" s="110"/>
      <c r="I34" s="110"/>
      <c r="J34" s="110"/>
      <c r="K34" s="110"/>
      <c r="L34" s="110"/>
      <c r="M34" s="110"/>
      <c r="N34" s="110"/>
      <c r="O34" s="110"/>
      <c r="P34" s="110"/>
      <c r="Q34" s="110"/>
      <c r="R34" s="110"/>
      <c r="S34" s="110"/>
      <c r="T34" s="110"/>
      <c r="U34" s="110"/>
      <c r="V34" s="110"/>
      <c r="W34" s="110"/>
      <c r="X34" s="110"/>
      <c r="Y34" s="110"/>
      <c r="Z34" s="110"/>
    </row>
    <row r="35" spans="1:6" ht="18" customHeight="1">
      <c r="A35" s="7" t="s">
        <v>20</v>
      </c>
      <c r="B35" s="141">
        <f>SUM(B33:B34)</f>
        <v>85425226</v>
      </c>
      <c r="C35" s="141">
        <f>SUM(C33:C34)</f>
        <v>81910665</v>
      </c>
      <c r="D35" s="141">
        <f>C35-B35</f>
        <v>-3514561</v>
      </c>
      <c r="E35" s="142">
        <f>D35/B35</f>
        <v>-0.04114195729490958</v>
      </c>
      <c r="F35" s="9"/>
    </row>
    <row r="36" spans="1:5" ht="15.75">
      <c r="A36" s="134"/>
      <c r="B36" s="135"/>
      <c r="C36" s="135"/>
      <c r="D36" s="136"/>
      <c r="E36" s="143"/>
    </row>
    <row r="37" spans="1:5" ht="14.25" customHeight="1">
      <c r="A37" s="144"/>
      <c r="B37" s="136"/>
      <c r="C37" s="136"/>
      <c r="D37" s="136"/>
      <c r="E37" s="143"/>
    </row>
    <row r="38" spans="1:7" ht="18.75" customHeight="1">
      <c r="A38" s="566" t="s">
        <v>331</v>
      </c>
      <c r="B38" s="566"/>
      <c r="C38" s="566"/>
      <c r="D38" s="566"/>
      <c r="E38" s="566"/>
      <c r="F38" s="566"/>
      <c r="G38" s="566"/>
    </row>
    <row r="39" spans="1:7" ht="65.25" customHeight="1">
      <c r="A39" s="2" t="s">
        <v>67</v>
      </c>
      <c r="B39" s="2" t="s">
        <v>338</v>
      </c>
      <c r="C39" s="568" t="s">
        <v>339</v>
      </c>
      <c r="D39" s="568"/>
      <c r="E39" s="3" t="s">
        <v>94</v>
      </c>
      <c r="F39" s="4"/>
      <c r="G39" s="5"/>
    </row>
    <row r="40" spans="1:7" ht="18" customHeight="1">
      <c r="A40" s="6" t="s">
        <v>95</v>
      </c>
      <c r="B40" s="145">
        <f>B15*C21</f>
        <v>50513196</v>
      </c>
      <c r="C40" s="564">
        <f>C33</f>
        <v>48594150</v>
      </c>
      <c r="D40" s="565"/>
      <c r="E40" s="146">
        <f>C40/B40</f>
        <v>0.9620090164162252</v>
      </c>
      <c r="F40" s="4"/>
      <c r="G40" s="5"/>
    </row>
    <row r="41" spans="1:7" ht="18" customHeight="1">
      <c r="A41" s="6" t="s">
        <v>96</v>
      </c>
      <c r="B41" s="145">
        <f>B16*C22</f>
        <v>34912030</v>
      </c>
      <c r="C41" s="564">
        <f>C34</f>
        <v>33316515</v>
      </c>
      <c r="D41" s="565"/>
      <c r="E41" s="146">
        <f>C41/B41</f>
        <v>0.9542989909208947</v>
      </c>
      <c r="F41" s="4"/>
      <c r="G41" s="5"/>
    </row>
    <row r="42" spans="1:7" ht="18" customHeight="1">
      <c r="A42" s="7" t="s">
        <v>61</v>
      </c>
      <c r="B42" s="113">
        <f>SUM(B40:B41)</f>
        <v>85425226</v>
      </c>
      <c r="C42" s="571">
        <f>SUM(C40:C41)</f>
        <v>81910665</v>
      </c>
      <c r="D42" s="572"/>
      <c r="E42" s="147">
        <f>C42/B42</f>
        <v>0.9588580427050905</v>
      </c>
      <c r="F42" s="4"/>
      <c r="G42" s="8"/>
    </row>
    <row r="43" spans="1:26" s="111" customFormat="1" ht="15" customHeight="1">
      <c r="A43" s="148"/>
      <c r="B43" s="103"/>
      <c r="C43" s="103"/>
      <c r="D43" s="124"/>
      <c r="E43" s="138"/>
      <c r="F43" s="4"/>
      <c r="G43" s="149"/>
      <c r="H43" s="110"/>
      <c r="I43" s="110"/>
      <c r="J43" s="110"/>
      <c r="K43" s="110"/>
      <c r="L43" s="110"/>
      <c r="M43" s="110"/>
      <c r="N43" s="110"/>
      <c r="O43" s="110"/>
      <c r="P43" s="110"/>
      <c r="Q43" s="110"/>
      <c r="R43" s="110"/>
      <c r="S43" s="110"/>
      <c r="T43" s="110"/>
      <c r="U43" s="110"/>
      <c r="V43" s="110"/>
      <c r="W43" s="110"/>
      <c r="X43" s="110"/>
      <c r="Y43" s="110"/>
      <c r="Z43" s="110"/>
    </row>
    <row r="44" spans="1:7" ht="18" customHeight="1">
      <c r="A44" s="557" t="s">
        <v>148</v>
      </c>
      <c r="B44" s="557"/>
      <c r="C44" s="557"/>
      <c r="D44" s="521"/>
      <c r="E44" s="522"/>
      <c r="F44" s="4"/>
      <c r="G44" s="523"/>
    </row>
    <row r="45" spans="1:7" ht="18" customHeight="1">
      <c r="A45" s="557" t="s">
        <v>251</v>
      </c>
      <c r="B45" s="557"/>
      <c r="C45" s="557"/>
      <c r="D45" s="557"/>
      <c r="E45" s="557"/>
      <c r="F45" s="557"/>
      <c r="G45" s="557"/>
    </row>
    <row r="46" spans="1:7" ht="48" customHeight="1">
      <c r="A46" s="2" t="s">
        <v>3</v>
      </c>
      <c r="B46" s="2" t="s">
        <v>68</v>
      </c>
      <c r="C46" s="2" t="s">
        <v>69</v>
      </c>
      <c r="D46" s="2" t="s">
        <v>98</v>
      </c>
      <c r="E46" s="3" t="s">
        <v>70</v>
      </c>
      <c r="F46" s="2" t="s">
        <v>71</v>
      </c>
      <c r="G46" s="523"/>
    </row>
    <row r="47" spans="1:7" ht="16.5" customHeight="1">
      <c r="A47" s="6">
        <v>1</v>
      </c>
      <c r="B47" s="524" t="s">
        <v>160</v>
      </c>
      <c r="C47" s="6">
        <v>592</v>
      </c>
      <c r="D47" s="6">
        <v>592</v>
      </c>
      <c r="E47" s="6">
        <f>C47-D47</f>
        <v>0</v>
      </c>
      <c r="F47" s="17">
        <f>E47/C47</f>
        <v>0</v>
      </c>
      <c r="G47" s="151"/>
    </row>
    <row r="48" spans="1:7" ht="18.75" customHeight="1">
      <c r="A48" s="6">
        <v>2</v>
      </c>
      <c r="B48" s="524" t="s">
        <v>161</v>
      </c>
      <c r="C48" s="6">
        <v>1193</v>
      </c>
      <c r="D48" s="6">
        <v>1193</v>
      </c>
      <c r="E48" s="6">
        <f>C48-D48</f>
        <v>0</v>
      </c>
      <c r="F48" s="17">
        <f aca="true" t="shared" si="0" ref="F48:F58">E48/C48</f>
        <v>0</v>
      </c>
      <c r="G48" s="151"/>
    </row>
    <row r="49" spans="1:7" ht="15.75" customHeight="1">
      <c r="A49" s="6">
        <v>3</v>
      </c>
      <c r="B49" s="524" t="s">
        <v>162</v>
      </c>
      <c r="C49" s="6">
        <v>480</v>
      </c>
      <c r="D49" s="6">
        <v>480</v>
      </c>
      <c r="E49" s="6">
        <f aca="true" t="shared" si="1" ref="E49:E58">C49-D49</f>
        <v>0</v>
      </c>
      <c r="F49" s="17">
        <f t="shared" si="0"/>
        <v>0</v>
      </c>
      <c r="G49" s="151"/>
    </row>
    <row r="50" spans="1:7" ht="17.25" customHeight="1">
      <c r="A50" s="6">
        <v>4</v>
      </c>
      <c r="B50" s="524" t="s">
        <v>163</v>
      </c>
      <c r="C50" s="6">
        <v>1687</v>
      </c>
      <c r="D50" s="6">
        <v>1687</v>
      </c>
      <c r="E50" s="6">
        <f t="shared" si="1"/>
        <v>0</v>
      </c>
      <c r="F50" s="17">
        <f t="shared" si="0"/>
        <v>0</v>
      </c>
      <c r="G50" s="151"/>
    </row>
    <row r="51" spans="1:7" ht="16.5" customHeight="1">
      <c r="A51" s="6">
        <v>5</v>
      </c>
      <c r="B51" s="524" t="s">
        <v>164</v>
      </c>
      <c r="C51" s="6">
        <v>181</v>
      </c>
      <c r="D51" s="6">
        <v>181</v>
      </c>
      <c r="E51" s="6">
        <f t="shared" si="1"/>
        <v>0</v>
      </c>
      <c r="F51" s="17">
        <f t="shared" si="0"/>
        <v>0</v>
      </c>
      <c r="G51" s="151"/>
    </row>
    <row r="52" spans="1:7" ht="15.75">
      <c r="A52" s="6">
        <v>6</v>
      </c>
      <c r="B52" s="524" t="s">
        <v>165</v>
      </c>
      <c r="C52" s="6">
        <v>764</v>
      </c>
      <c r="D52" s="6">
        <v>764</v>
      </c>
      <c r="E52" s="6">
        <f t="shared" si="1"/>
        <v>0</v>
      </c>
      <c r="F52" s="17">
        <f t="shared" si="0"/>
        <v>0</v>
      </c>
      <c r="G52" s="151"/>
    </row>
    <row r="53" spans="1:7" ht="15.75" customHeight="1">
      <c r="A53" s="6">
        <v>7</v>
      </c>
      <c r="B53" s="524" t="s">
        <v>184</v>
      </c>
      <c r="C53" s="6">
        <v>183</v>
      </c>
      <c r="D53" s="6">
        <v>183</v>
      </c>
      <c r="E53" s="6">
        <f t="shared" si="1"/>
        <v>0</v>
      </c>
      <c r="F53" s="17">
        <f t="shared" si="0"/>
        <v>0</v>
      </c>
      <c r="G53" s="151"/>
    </row>
    <row r="54" spans="1:7" ht="17.25" customHeight="1">
      <c r="A54" s="6">
        <v>8</v>
      </c>
      <c r="B54" s="524" t="s">
        <v>166</v>
      </c>
      <c r="C54" s="6">
        <v>1719</v>
      </c>
      <c r="D54" s="6">
        <v>1719</v>
      </c>
      <c r="E54" s="6">
        <f t="shared" si="1"/>
        <v>0</v>
      </c>
      <c r="F54" s="17">
        <f t="shared" si="0"/>
        <v>0</v>
      </c>
      <c r="G54" s="151"/>
    </row>
    <row r="55" spans="1:7" ht="16.5" customHeight="1">
      <c r="A55" s="6">
        <v>9</v>
      </c>
      <c r="B55" s="524" t="s">
        <v>167</v>
      </c>
      <c r="C55" s="6">
        <v>1615</v>
      </c>
      <c r="D55" s="6">
        <v>1615</v>
      </c>
      <c r="E55" s="6">
        <f t="shared" si="1"/>
        <v>0</v>
      </c>
      <c r="F55" s="17">
        <f t="shared" si="0"/>
        <v>0</v>
      </c>
      <c r="G55" s="151"/>
    </row>
    <row r="56" spans="1:7" ht="15.75">
      <c r="A56" s="6">
        <v>10</v>
      </c>
      <c r="B56" s="524" t="s">
        <v>168</v>
      </c>
      <c r="C56" s="6">
        <v>1041</v>
      </c>
      <c r="D56" s="6">
        <v>1041</v>
      </c>
      <c r="E56" s="6">
        <f t="shared" si="1"/>
        <v>0</v>
      </c>
      <c r="F56" s="17">
        <f t="shared" si="0"/>
        <v>0</v>
      </c>
      <c r="G56" s="151"/>
    </row>
    <row r="57" spans="1:7" ht="15.75" customHeight="1">
      <c r="A57" s="6">
        <v>11</v>
      </c>
      <c r="B57" s="524" t="s">
        <v>169</v>
      </c>
      <c r="C57" s="6">
        <v>773</v>
      </c>
      <c r="D57" s="6">
        <v>773</v>
      </c>
      <c r="E57" s="6">
        <f t="shared" si="1"/>
        <v>0</v>
      </c>
      <c r="F57" s="17">
        <f t="shared" si="0"/>
        <v>0</v>
      </c>
      <c r="G57" s="151"/>
    </row>
    <row r="58" spans="1:7" ht="17.25" customHeight="1">
      <c r="A58" s="6">
        <v>12</v>
      </c>
      <c r="B58" s="524" t="s">
        <v>170</v>
      </c>
      <c r="C58" s="6">
        <v>510</v>
      </c>
      <c r="D58" s="6">
        <v>510</v>
      </c>
      <c r="E58" s="6">
        <f t="shared" si="1"/>
        <v>0</v>
      </c>
      <c r="F58" s="17">
        <f t="shared" si="0"/>
        <v>0</v>
      </c>
      <c r="G58" s="151"/>
    </row>
    <row r="59" spans="1:7" ht="22.5" customHeight="1">
      <c r="A59" s="7"/>
      <c r="B59" s="152" t="s">
        <v>20</v>
      </c>
      <c r="C59" s="152">
        <f>SUM(C47:C58)</f>
        <v>10738</v>
      </c>
      <c r="D59" s="152">
        <f>SUM(D47:D58)</f>
        <v>10738</v>
      </c>
      <c r="E59" s="152">
        <f>C59-D59</f>
        <v>0</v>
      </c>
      <c r="F59" s="225">
        <f>E59/C59</f>
        <v>0</v>
      </c>
      <c r="G59" s="151"/>
    </row>
    <row r="60" spans="1:7" ht="17.25" customHeight="1">
      <c r="A60" s="153"/>
      <c r="B60" s="154"/>
      <c r="C60" s="155"/>
      <c r="D60" s="155"/>
      <c r="E60" s="156"/>
      <c r="F60" s="157"/>
      <c r="G60" s="158"/>
    </row>
    <row r="61" spans="1:26" s="100" customFormat="1" ht="21" customHeight="1">
      <c r="A61" s="573" t="s">
        <v>252</v>
      </c>
      <c r="B61" s="573"/>
      <c r="C61" s="573"/>
      <c r="D61" s="573"/>
      <c r="E61" s="573"/>
      <c r="F61" s="573"/>
      <c r="G61" s="573"/>
      <c r="H61" s="4"/>
      <c r="I61" s="4"/>
      <c r="J61" s="4"/>
      <c r="K61" s="4"/>
      <c r="L61" s="4"/>
      <c r="M61" s="4"/>
      <c r="N61" s="4"/>
      <c r="O61" s="4"/>
      <c r="P61" s="4"/>
      <c r="Q61" s="4"/>
      <c r="R61" s="4"/>
      <c r="S61" s="4"/>
      <c r="T61" s="4"/>
      <c r="U61" s="4"/>
      <c r="V61" s="4"/>
      <c r="W61" s="4"/>
      <c r="X61" s="4"/>
      <c r="Y61" s="4"/>
      <c r="Z61" s="4"/>
    </row>
    <row r="62" spans="1:26" s="100" customFormat="1" ht="45.75" customHeight="1">
      <c r="A62" s="525" t="s">
        <v>3</v>
      </c>
      <c r="B62" s="525" t="s">
        <v>68</v>
      </c>
      <c r="C62" s="525" t="s">
        <v>69</v>
      </c>
      <c r="D62" s="525" t="s">
        <v>98</v>
      </c>
      <c r="E62" s="526" t="s">
        <v>70</v>
      </c>
      <c r="F62" s="525" t="s">
        <v>71</v>
      </c>
      <c r="G62" s="527"/>
      <c r="H62" s="4"/>
      <c r="I62" s="4"/>
      <c r="J62" s="4"/>
      <c r="K62" s="4"/>
      <c r="L62" s="4"/>
      <c r="M62" s="4"/>
      <c r="N62" s="4"/>
      <c r="O62" s="4"/>
      <c r="P62" s="4"/>
      <c r="Q62" s="4"/>
      <c r="R62" s="4"/>
      <c r="S62" s="4"/>
      <c r="T62" s="4"/>
      <c r="U62" s="4"/>
      <c r="V62" s="4"/>
      <c r="W62" s="4"/>
      <c r="X62" s="4"/>
      <c r="Y62" s="4"/>
      <c r="Z62" s="4"/>
    </row>
    <row r="63" spans="1:7" ht="18" customHeight="1">
      <c r="A63" s="6">
        <v>1</v>
      </c>
      <c r="B63" s="524" t="s">
        <v>160</v>
      </c>
      <c r="C63" s="6">
        <v>258</v>
      </c>
      <c r="D63" s="6">
        <v>258</v>
      </c>
      <c r="E63" s="6">
        <f>C63-D63</f>
        <v>0</v>
      </c>
      <c r="F63" s="17">
        <f>E63/C63</f>
        <v>0</v>
      </c>
      <c r="G63" s="159"/>
    </row>
    <row r="64" spans="1:7" ht="18" customHeight="1">
      <c r="A64" s="6">
        <v>2</v>
      </c>
      <c r="B64" s="524" t="s">
        <v>161</v>
      </c>
      <c r="C64" s="6">
        <v>479</v>
      </c>
      <c r="D64" s="6">
        <v>479</v>
      </c>
      <c r="E64" s="6">
        <f aca="true" t="shared" si="2" ref="E64:E74">C64-D64</f>
        <v>0</v>
      </c>
      <c r="F64" s="17">
        <f aca="true" t="shared" si="3" ref="F64:F74">E64/C64</f>
        <v>0</v>
      </c>
      <c r="G64" s="159"/>
    </row>
    <row r="65" spans="1:7" ht="18" customHeight="1">
      <c r="A65" s="6">
        <v>3</v>
      </c>
      <c r="B65" s="524" t="s">
        <v>162</v>
      </c>
      <c r="C65" s="6">
        <v>276</v>
      </c>
      <c r="D65" s="6">
        <v>276</v>
      </c>
      <c r="E65" s="6">
        <f t="shared" si="2"/>
        <v>0</v>
      </c>
      <c r="F65" s="17">
        <f t="shared" si="3"/>
        <v>0</v>
      </c>
      <c r="G65" s="159"/>
    </row>
    <row r="66" spans="1:7" ht="17.25" customHeight="1">
      <c r="A66" s="6">
        <v>4</v>
      </c>
      <c r="B66" s="524" t="s">
        <v>163</v>
      </c>
      <c r="C66" s="6">
        <v>842</v>
      </c>
      <c r="D66" s="6">
        <v>842</v>
      </c>
      <c r="E66" s="6">
        <f t="shared" si="2"/>
        <v>0</v>
      </c>
      <c r="F66" s="17">
        <f t="shared" si="3"/>
        <v>0</v>
      </c>
      <c r="G66" s="159"/>
    </row>
    <row r="67" spans="1:7" ht="17.25" customHeight="1">
      <c r="A67" s="6">
        <v>5</v>
      </c>
      <c r="B67" s="524" t="s">
        <v>164</v>
      </c>
      <c r="C67" s="6">
        <v>86</v>
      </c>
      <c r="D67" s="6">
        <v>86</v>
      </c>
      <c r="E67" s="6">
        <f t="shared" si="2"/>
        <v>0</v>
      </c>
      <c r="F67" s="17">
        <f t="shared" si="3"/>
        <v>0</v>
      </c>
      <c r="G67" s="159"/>
    </row>
    <row r="68" spans="1:7" ht="17.25" customHeight="1">
      <c r="A68" s="6">
        <v>6</v>
      </c>
      <c r="B68" s="524" t="s">
        <v>165</v>
      </c>
      <c r="C68" s="6">
        <v>279</v>
      </c>
      <c r="D68" s="6">
        <v>279</v>
      </c>
      <c r="E68" s="6">
        <f t="shared" si="2"/>
        <v>0</v>
      </c>
      <c r="F68" s="17">
        <f t="shared" si="3"/>
        <v>0</v>
      </c>
      <c r="G68" s="159"/>
    </row>
    <row r="69" spans="1:7" ht="17.25" customHeight="1">
      <c r="A69" s="6">
        <v>7</v>
      </c>
      <c r="B69" s="524" t="s">
        <v>184</v>
      </c>
      <c r="C69" s="6">
        <v>71</v>
      </c>
      <c r="D69" s="6">
        <v>71</v>
      </c>
      <c r="E69" s="6">
        <f t="shared" si="2"/>
        <v>0</v>
      </c>
      <c r="F69" s="17">
        <f t="shared" si="3"/>
        <v>0</v>
      </c>
      <c r="G69" s="159"/>
    </row>
    <row r="70" spans="1:7" ht="17.25" customHeight="1">
      <c r="A70" s="6">
        <v>8</v>
      </c>
      <c r="B70" s="524" t="s">
        <v>166</v>
      </c>
      <c r="C70" s="6">
        <v>745</v>
      </c>
      <c r="D70" s="6">
        <v>745</v>
      </c>
      <c r="E70" s="6">
        <f t="shared" si="2"/>
        <v>0</v>
      </c>
      <c r="F70" s="17">
        <f t="shared" si="3"/>
        <v>0</v>
      </c>
      <c r="G70" s="159"/>
    </row>
    <row r="71" spans="1:7" ht="17.25" customHeight="1">
      <c r="A71" s="6">
        <v>9</v>
      </c>
      <c r="B71" s="524" t="s">
        <v>167</v>
      </c>
      <c r="C71" s="6">
        <v>712</v>
      </c>
      <c r="D71" s="6">
        <v>712</v>
      </c>
      <c r="E71" s="6">
        <f t="shared" si="2"/>
        <v>0</v>
      </c>
      <c r="F71" s="17">
        <f t="shared" si="3"/>
        <v>0</v>
      </c>
      <c r="G71" s="159"/>
    </row>
    <row r="72" spans="1:7" ht="17.25" customHeight="1">
      <c r="A72" s="6">
        <v>10</v>
      </c>
      <c r="B72" s="524" t="s">
        <v>168</v>
      </c>
      <c r="C72" s="6">
        <v>430</v>
      </c>
      <c r="D72" s="6">
        <v>430</v>
      </c>
      <c r="E72" s="6">
        <f t="shared" si="2"/>
        <v>0</v>
      </c>
      <c r="F72" s="17">
        <f t="shared" si="3"/>
        <v>0</v>
      </c>
      <c r="G72" s="159"/>
    </row>
    <row r="73" spans="1:7" ht="17.25" customHeight="1">
      <c r="A73" s="6">
        <v>11</v>
      </c>
      <c r="B73" s="524" t="s">
        <v>169</v>
      </c>
      <c r="C73" s="6">
        <v>329</v>
      </c>
      <c r="D73" s="6">
        <v>329</v>
      </c>
      <c r="E73" s="6">
        <f t="shared" si="2"/>
        <v>0</v>
      </c>
      <c r="F73" s="17">
        <f t="shared" si="3"/>
        <v>0</v>
      </c>
      <c r="G73" s="159"/>
    </row>
    <row r="74" spans="1:7" ht="17.25" customHeight="1">
      <c r="A74" s="6">
        <v>12</v>
      </c>
      <c r="B74" s="524" t="s">
        <v>170</v>
      </c>
      <c r="C74" s="6">
        <v>268</v>
      </c>
      <c r="D74" s="6">
        <v>268</v>
      </c>
      <c r="E74" s="6">
        <f t="shared" si="2"/>
        <v>0</v>
      </c>
      <c r="F74" s="17">
        <f t="shared" si="3"/>
        <v>0</v>
      </c>
      <c r="G74" s="159"/>
    </row>
    <row r="75" spans="1:26" s="161" customFormat="1" ht="18" customHeight="1">
      <c r="A75" s="16"/>
      <c r="B75" s="16" t="s">
        <v>20</v>
      </c>
      <c r="C75" s="16">
        <f>SUM(C63:C74)</f>
        <v>4775</v>
      </c>
      <c r="D75" s="16">
        <f>SUM(D63:D74)</f>
        <v>4775</v>
      </c>
      <c r="E75" s="16">
        <f>C75-D75</f>
        <v>0</v>
      </c>
      <c r="F75" s="86">
        <f>E75/C75</f>
        <v>0</v>
      </c>
      <c r="G75" s="160"/>
      <c r="H75" s="68"/>
      <c r="I75" s="68"/>
      <c r="J75" s="68"/>
      <c r="K75" s="68"/>
      <c r="L75" s="68"/>
      <c r="M75" s="68"/>
      <c r="N75" s="68"/>
      <c r="O75" s="68"/>
      <c r="P75" s="68"/>
      <c r="Q75" s="68"/>
      <c r="R75" s="68"/>
      <c r="S75" s="68"/>
      <c r="T75" s="68"/>
      <c r="U75" s="68"/>
      <c r="V75" s="68"/>
      <c r="W75" s="68"/>
      <c r="X75" s="68"/>
      <c r="Y75" s="68"/>
      <c r="Z75" s="68"/>
    </row>
    <row r="76" spans="1:7" ht="19.5" customHeight="1">
      <c r="A76" s="162"/>
      <c r="B76" s="163"/>
      <c r="C76" s="164"/>
      <c r="D76" s="165"/>
      <c r="E76" s="166"/>
      <c r="F76" s="167"/>
      <c r="G76" s="168"/>
    </row>
    <row r="77" spans="1:7" ht="20.25" customHeight="1">
      <c r="A77" s="557" t="s">
        <v>253</v>
      </c>
      <c r="B77" s="557"/>
      <c r="C77" s="557"/>
      <c r="D77" s="557"/>
      <c r="E77" s="557"/>
      <c r="F77" s="557"/>
      <c r="G77" s="557"/>
    </row>
    <row r="78" spans="1:7" ht="51" customHeight="1">
      <c r="A78" s="2" t="s">
        <v>3</v>
      </c>
      <c r="B78" s="2" t="s">
        <v>153</v>
      </c>
      <c r="C78" s="2" t="s">
        <v>179</v>
      </c>
      <c r="D78" s="2" t="s">
        <v>98</v>
      </c>
      <c r="E78" s="2" t="s">
        <v>70</v>
      </c>
      <c r="F78" s="2" t="s">
        <v>71</v>
      </c>
      <c r="G78" s="148"/>
    </row>
    <row r="79" spans="1:7" ht="23.25" customHeight="1">
      <c r="A79" s="6">
        <v>1</v>
      </c>
      <c r="B79" s="6" t="s">
        <v>156</v>
      </c>
      <c r="C79" s="6">
        <v>10705</v>
      </c>
      <c r="D79" s="6">
        <v>10705</v>
      </c>
      <c r="E79" s="6">
        <v>0</v>
      </c>
      <c r="F79" s="17">
        <v>0</v>
      </c>
      <c r="G79" s="159"/>
    </row>
    <row r="80" spans="1:7" ht="24" customHeight="1">
      <c r="A80" s="6">
        <v>2</v>
      </c>
      <c r="B80" s="6" t="s">
        <v>157</v>
      </c>
      <c r="C80" s="6">
        <v>0</v>
      </c>
      <c r="D80" s="6">
        <v>0</v>
      </c>
      <c r="E80" s="6">
        <v>0</v>
      </c>
      <c r="F80" s="17">
        <v>0</v>
      </c>
      <c r="G80" s="159"/>
    </row>
    <row r="81" spans="1:7" ht="21" customHeight="1">
      <c r="A81" s="6">
        <v>3</v>
      </c>
      <c r="B81" s="6" t="s">
        <v>154</v>
      </c>
      <c r="C81" s="6">
        <v>33</v>
      </c>
      <c r="D81" s="6">
        <v>33</v>
      </c>
      <c r="E81" s="6">
        <f>C81-D81</f>
        <v>0</v>
      </c>
      <c r="F81" s="17">
        <v>0</v>
      </c>
      <c r="G81" s="159"/>
    </row>
    <row r="82" spans="1:7" ht="21" customHeight="1">
      <c r="A82" s="6">
        <v>4</v>
      </c>
      <c r="B82" s="6" t="s">
        <v>155</v>
      </c>
      <c r="C82" s="6">
        <v>0</v>
      </c>
      <c r="D82" s="6">
        <v>0</v>
      </c>
      <c r="E82" s="6">
        <f>C82-D82</f>
        <v>0</v>
      </c>
      <c r="F82" s="17">
        <v>0</v>
      </c>
      <c r="G82" s="159"/>
    </row>
    <row r="83" spans="1:7" ht="21.75" customHeight="1">
      <c r="A83" s="6">
        <v>5</v>
      </c>
      <c r="B83" s="6" t="s">
        <v>158</v>
      </c>
      <c r="C83" s="6">
        <v>0</v>
      </c>
      <c r="D83" s="6">
        <v>0</v>
      </c>
      <c r="E83" s="6">
        <f>C83-D83</f>
        <v>0</v>
      </c>
      <c r="F83" s="17">
        <v>0</v>
      </c>
      <c r="G83" s="159"/>
    </row>
    <row r="84" spans="1:26" s="161" customFormat="1" ht="24" customHeight="1">
      <c r="A84" s="16"/>
      <c r="B84" s="16" t="s">
        <v>20</v>
      </c>
      <c r="C84" s="16">
        <f>SUM(C79:C83)</f>
        <v>10738</v>
      </c>
      <c r="D84" s="16">
        <f>SUM(D79:D83)</f>
        <v>10738</v>
      </c>
      <c r="E84" s="16">
        <f>C84-D84</f>
        <v>0</v>
      </c>
      <c r="F84" s="86">
        <f>E84/C84</f>
        <v>0</v>
      </c>
      <c r="G84" s="160"/>
      <c r="H84" s="68"/>
      <c r="I84" s="68"/>
      <c r="J84" s="68"/>
      <c r="K84" s="68"/>
      <c r="L84" s="68"/>
      <c r="M84" s="68"/>
      <c r="N84" s="68"/>
      <c r="O84" s="68"/>
      <c r="P84" s="68"/>
      <c r="Q84" s="68"/>
      <c r="R84" s="68"/>
      <c r="S84" s="68"/>
      <c r="T84" s="68"/>
      <c r="U84" s="68"/>
      <c r="V84" s="68"/>
      <c r="W84" s="68"/>
      <c r="X84" s="68"/>
      <c r="Y84" s="68"/>
      <c r="Z84" s="68"/>
    </row>
    <row r="85" spans="1:7" ht="20.25" customHeight="1">
      <c r="A85" s="103"/>
      <c r="B85" s="103"/>
      <c r="C85" s="103"/>
      <c r="D85" s="103"/>
      <c r="E85" s="103"/>
      <c r="F85" s="103"/>
      <c r="G85" s="103"/>
    </row>
    <row r="86" spans="1:7" ht="20.25" customHeight="1">
      <c r="A86" s="557" t="s">
        <v>254</v>
      </c>
      <c r="B86" s="557"/>
      <c r="C86" s="557"/>
      <c r="D86" s="557"/>
      <c r="E86" s="557"/>
      <c r="F86" s="557"/>
      <c r="G86" s="557"/>
    </row>
    <row r="87" spans="1:7" ht="47.25">
      <c r="A87" s="2" t="s">
        <v>3</v>
      </c>
      <c r="B87" s="2" t="s">
        <v>153</v>
      </c>
      <c r="C87" s="2" t="s">
        <v>179</v>
      </c>
      <c r="D87" s="2" t="s">
        <v>98</v>
      </c>
      <c r="E87" s="2" t="s">
        <v>70</v>
      </c>
      <c r="F87" s="2" t="s">
        <v>71</v>
      </c>
      <c r="G87" s="87"/>
    </row>
    <row r="88" spans="1:7" ht="24.75" customHeight="1">
      <c r="A88" s="6">
        <v>1</v>
      </c>
      <c r="B88" s="6" t="s">
        <v>156</v>
      </c>
      <c r="C88" s="6">
        <v>4774</v>
      </c>
      <c r="D88" s="6">
        <v>4774</v>
      </c>
      <c r="E88" s="6">
        <f aca="true" t="shared" si="4" ref="E88:E93">C88-D88</f>
        <v>0</v>
      </c>
      <c r="F88" s="17">
        <f>E88/C88</f>
        <v>0</v>
      </c>
      <c r="G88" s="159"/>
    </row>
    <row r="89" spans="1:7" ht="24" customHeight="1">
      <c r="A89" s="6">
        <v>2</v>
      </c>
      <c r="B89" s="6" t="s">
        <v>157</v>
      </c>
      <c r="C89" s="6">
        <v>0</v>
      </c>
      <c r="D89" s="6">
        <v>0</v>
      </c>
      <c r="E89" s="6">
        <f t="shared" si="4"/>
        <v>0</v>
      </c>
      <c r="F89" s="17">
        <v>0</v>
      </c>
      <c r="G89" s="159"/>
    </row>
    <row r="90" spans="1:7" ht="21" customHeight="1">
      <c r="A90" s="6">
        <v>3</v>
      </c>
      <c r="B90" s="6" t="s">
        <v>154</v>
      </c>
      <c r="C90" s="6">
        <v>1</v>
      </c>
      <c r="D90" s="6">
        <v>1</v>
      </c>
      <c r="E90" s="6">
        <f t="shared" si="4"/>
        <v>0</v>
      </c>
      <c r="F90" s="17">
        <v>0</v>
      </c>
      <c r="G90" s="159"/>
    </row>
    <row r="91" spans="1:7" ht="21" customHeight="1">
      <c r="A91" s="6">
        <v>4</v>
      </c>
      <c r="B91" s="6" t="s">
        <v>155</v>
      </c>
      <c r="C91" s="6">
        <v>0</v>
      </c>
      <c r="D91" s="6">
        <v>0</v>
      </c>
      <c r="E91" s="6">
        <f t="shared" si="4"/>
        <v>0</v>
      </c>
      <c r="F91" s="17">
        <v>0</v>
      </c>
      <c r="G91" s="159"/>
    </row>
    <row r="92" spans="1:7" ht="21.75" customHeight="1">
      <c r="A92" s="6">
        <v>5</v>
      </c>
      <c r="B92" s="6" t="s">
        <v>158</v>
      </c>
      <c r="C92" s="6">
        <v>0</v>
      </c>
      <c r="D92" s="6">
        <v>0</v>
      </c>
      <c r="E92" s="6">
        <f t="shared" si="4"/>
        <v>0</v>
      </c>
      <c r="F92" s="17">
        <v>0</v>
      </c>
      <c r="G92" s="159"/>
    </row>
    <row r="93" spans="1:26" s="161" customFormat="1" ht="21.75" customHeight="1">
      <c r="A93" s="16"/>
      <c r="B93" s="16" t="s">
        <v>20</v>
      </c>
      <c r="C93" s="16">
        <f>SUM(C88:C92)</f>
        <v>4775</v>
      </c>
      <c r="D93" s="16">
        <f>SUM(D88:D92)</f>
        <v>4775</v>
      </c>
      <c r="E93" s="16">
        <f t="shared" si="4"/>
        <v>0</v>
      </c>
      <c r="F93" s="86">
        <f>E93/C93</f>
        <v>0</v>
      </c>
      <c r="G93" s="160"/>
      <c r="H93" s="68"/>
      <c r="I93" s="68"/>
      <c r="J93" s="68"/>
      <c r="K93" s="68"/>
      <c r="L93" s="68"/>
      <c r="M93" s="68"/>
      <c r="N93" s="68"/>
      <c r="O93" s="68"/>
      <c r="P93" s="68"/>
      <c r="Q93" s="68"/>
      <c r="R93" s="68"/>
      <c r="S93" s="68"/>
      <c r="T93" s="68"/>
      <c r="U93" s="68"/>
      <c r="V93" s="68"/>
      <c r="W93" s="68"/>
      <c r="X93" s="68"/>
      <c r="Y93" s="68"/>
      <c r="Z93" s="68"/>
    </row>
    <row r="94" spans="1:7" ht="12.75" customHeight="1">
      <c r="A94" s="162"/>
      <c r="B94" s="165"/>
      <c r="C94" s="165"/>
      <c r="D94" s="165"/>
      <c r="E94" s="169"/>
      <c r="F94" s="170"/>
      <c r="G94" s="168"/>
    </row>
    <row r="95" spans="1:7" ht="23.25" customHeight="1">
      <c r="A95" s="557" t="s">
        <v>255</v>
      </c>
      <c r="B95" s="557"/>
      <c r="C95" s="557"/>
      <c r="D95" s="557"/>
      <c r="E95" s="557"/>
      <c r="F95" s="557"/>
      <c r="G95" s="557"/>
    </row>
    <row r="96" spans="1:26" s="100" customFormat="1" ht="72.75" customHeight="1">
      <c r="A96" s="2" t="s">
        <v>3</v>
      </c>
      <c r="B96" s="2" t="s">
        <v>68</v>
      </c>
      <c r="C96" s="2" t="s">
        <v>307</v>
      </c>
      <c r="D96" s="2" t="s">
        <v>97</v>
      </c>
      <c r="E96" s="3" t="s">
        <v>6</v>
      </c>
      <c r="F96" s="2" t="s">
        <v>7</v>
      </c>
      <c r="G96" s="523"/>
      <c r="H96" s="4"/>
      <c r="I96" s="4"/>
      <c r="J96" s="4"/>
      <c r="K96" s="4"/>
      <c r="L96" s="4"/>
      <c r="M96" s="4"/>
      <c r="N96" s="4"/>
      <c r="O96" s="4"/>
      <c r="P96" s="4"/>
      <c r="Q96" s="4"/>
      <c r="R96" s="4"/>
      <c r="S96" s="4"/>
      <c r="T96" s="4"/>
      <c r="U96" s="4"/>
      <c r="V96" s="4"/>
      <c r="W96" s="4"/>
      <c r="X96" s="4"/>
      <c r="Y96" s="4"/>
      <c r="Z96" s="4"/>
    </row>
    <row r="97" spans="1:7" ht="15.75">
      <c r="A97" s="6">
        <v>1</v>
      </c>
      <c r="B97" s="524" t="s">
        <v>160</v>
      </c>
      <c r="C97" s="6">
        <v>15628</v>
      </c>
      <c r="D97" s="18">
        <v>14930.976470588235</v>
      </c>
      <c r="E97" s="18">
        <f>D97-C97</f>
        <v>-697.0235294117647</v>
      </c>
      <c r="F97" s="17">
        <f>E97/C97</f>
        <v>-0.044600942501392675</v>
      </c>
      <c r="G97" s="159"/>
    </row>
    <row r="98" spans="1:7" ht="15.75">
      <c r="A98" s="6">
        <v>2</v>
      </c>
      <c r="B98" s="524" t="s">
        <v>161</v>
      </c>
      <c r="C98" s="6">
        <v>35418</v>
      </c>
      <c r="D98" s="18">
        <v>33658.36559139785</v>
      </c>
      <c r="E98" s="18">
        <f aca="true" t="shared" si="5" ref="E98:E109">D98-C98</f>
        <v>-1759.634408602149</v>
      </c>
      <c r="F98" s="17">
        <f aca="true" t="shared" si="6" ref="F98:F109">E98/C98</f>
        <v>-0.04968192468807242</v>
      </c>
      <c r="G98" s="159"/>
    </row>
    <row r="99" spans="1:7" ht="15.75">
      <c r="A99" s="6">
        <v>3</v>
      </c>
      <c r="B99" s="524" t="s">
        <v>162</v>
      </c>
      <c r="C99" s="6">
        <v>14582</v>
      </c>
      <c r="D99" s="18">
        <v>13542.233918128655</v>
      </c>
      <c r="E99" s="18">
        <f t="shared" si="5"/>
        <v>-1039.7660818713448</v>
      </c>
      <c r="F99" s="17">
        <f t="shared" si="6"/>
        <v>-0.07130476490682655</v>
      </c>
      <c r="G99" s="159"/>
    </row>
    <row r="100" spans="1:7" ht="15.75">
      <c r="A100" s="6">
        <v>4</v>
      </c>
      <c r="B100" s="524" t="s">
        <v>163</v>
      </c>
      <c r="C100" s="6">
        <v>37336</v>
      </c>
      <c r="D100" s="18">
        <v>35425.994152046784</v>
      </c>
      <c r="E100" s="18">
        <f t="shared" si="5"/>
        <v>-1910.0058479532163</v>
      </c>
      <c r="F100" s="17">
        <f t="shared" si="6"/>
        <v>-0.05115721684040112</v>
      </c>
      <c r="G100" s="159"/>
    </row>
    <row r="101" spans="1:7" ht="15.75">
      <c r="A101" s="6">
        <v>5</v>
      </c>
      <c r="B101" s="524" t="s">
        <v>164</v>
      </c>
      <c r="C101" s="6">
        <v>3173</v>
      </c>
      <c r="D101" s="18">
        <v>3077.741784037559</v>
      </c>
      <c r="E101" s="18">
        <f t="shared" si="5"/>
        <v>-95.25821596244123</v>
      </c>
      <c r="F101" s="17">
        <f t="shared" si="6"/>
        <v>-0.030021498885105965</v>
      </c>
      <c r="G101" s="159"/>
    </row>
    <row r="102" spans="1:7" ht="15.75">
      <c r="A102" s="6">
        <v>6</v>
      </c>
      <c r="B102" s="524" t="s">
        <v>165</v>
      </c>
      <c r="C102" s="6">
        <v>21225</v>
      </c>
      <c r="D102" s="18">
        <v>20613.114130434784</v>
      </c>
      <c r="E102" s="18">
        <f t="shared" si="5"/>
        <v>-611.8858695652161</v>
      </c>
      <c r="F102" s="17">
        <f t="shared" si="6"/>
        <v>-0.02882854509141183</v>
      </c>
      <c r="G102" s="159"/>
    </row>
    <row r="103" spans="1:7" ht="15.75">
      <c r="A103" s="6">
        <v>7</v>
      </c>
      <c r="B103" s="524" t="s">
        <v>184</v>
      </c>
      <c r="C103" s="6">
        <v>1437</v>
      </c>
      <c r="D103" s="18">
        <v>1160.4104046242774</v>
      </c>
      <c r="E103" s="18">
        <f t="shared" si="5"/>
        <v>-276.58959537572264</v>
      </c>
      <c r="F103" s="17">
        <f t="shared" si="6"/>
        <v>-0.19247710186201994</v>
      </c>
      <c r="G103" s="159"/>
    </row>
    <row r="104" spans="1:7" ht="15.75">
      <c r="A104" s="6">
        <v>8</v>
      </c>
      <c r="B104" s="524" t="s">
        <v>166</v>
      </c>
      <c r="C104" s="6">
        <v>39395</v>
      </c>
      <c r="D104" s="18">
        <v>37024.2191011236</v>
      </c>
      <c r="E104" s="18">
        <f t="shared" si="5"/>
        <v>-2370.780898876401</v>
      </c>
      <c r="F104" s="17">
        <f t="shared" si="6"/>
        <v>-0.060179741055372535</v>
      </c>
      <c r="G104" s="159"/>
    </row>
    <row r="105" spans="1:7" ht="15.75">
      <c r="A105" s="6">
        <v>9</v>
      </c>
      <c r="B105" s="524" t="s">
        <v>167</v>
      </c>
      <c r="C105" s="6">
        <v>33635</v>
      </c>
      <c r="D105" s="18">
        <v>31649.761194029852</v>
      </c>
      <c r="E105" s="18">
        <f t="shared" si="5"/>
        <v>-1985.238805970148</v>
      </c>
      <c r="F105" s="17">
        <f t="shared" si="6"/>
        <v>-0.059023005975030414</v>
      </c>
      <c r="G105" s="159"/>
    </row>
    <row r="106" spans="1:7" ht="15.75">
      <c r="A106" s="6">
        <v>10</v>
      </c>
      <c r="B106" s="524" t="s">
        <v>168</v>
      </c>
      <c r="C106" s="6">
        <v>30826</v>
      </c>
      <c r="D106" s="18">
        <v>30276.762430939227</v>
      </c>
      <c r="E106" s="18">
        <f t="shared" si="5"/>
        <v>-549.2375690607732</v>
      </c>
      <c r="F106" s="17">
        <f t="shared" si="6"/>
        <v>-0.017817347987438305</v>
      </c>
      <c r="G106" s="159"/>
    </row>
    <row r="107" spans="1:7" ht="15.75">
      <c r="A107" s="6">
        <v>11</v>
      </c>
      <c r="B107" s="524" t="s">
        <v>169</v>
      </c>
      <c r="C107" s="6">
        <v>29960</v>
      </c>
      <c r="D107" s="18">
        <v>27419.79775280899</v>
      </c>
      <c r="E107" s="18">
        <f t="shared" si="5"/>
        <v>-2540.2022471910095</v>
      </c>
      <c r="F107" s="17">
        <f t="shared" si="6"/>
        <v>-0.0847864568488321</v>
      </c>
      <c r="G107" s="159"/>
    </row>
    <row r="108" spans="1:7" ht="15.75">
      <c r="A108" s="6">
        <v>12</v>
      </c>
      <c r="B108" s="524" t="s">
        <v>170</v>
      </c>
      <c r="C108" s="6">
        <v>21167</v>
      </c>
      <c r="D108" s="18">
        <v>20233.959064327486</v>
      </c>
      <c r="E108" s="18">
        <f t="shared" si="5"/>
        <v>-933.040935672514</v>
      </c>
      <c r="F108" s="17">
        <f t="shared" si="6"/>
        <v>-0.04407997995334786</v>
      </c>
      <c r="G108" s="159"/>
    </row>
    <row r="109" spans="1:26" s="161" customFormat="1" ht="15.75">
      <c r="A109" s="16"/>
      <c r="B109" s="16" t="s">
        <v>11</v>
      </c>
      <c r="C109" s="16">
        <f>SUM(C97:C108)</f>
        <v>283782</v>
      </c>
      <c r="D109" s="19">
        <f>SUM(D97:D108)</f>
        <v>269013.3359944873</v>
      </c>
      <c r="E109" s="19">
        <f t="shared" si="5"/>
        <v>-14768.66400551272</v>
      </c>
      <c r="F109" s="86">
        <f t="shared" si="6"/>
        <v>-0.052042285999509205</v>
      </c>
      <c r="G109" s="171"/>
      <c r="H109" s="68"/>
      <c r="I109" s="68"/>
      <c r="J109" s="68"/>
      <c r="K109" s="68"/>
      <c r="L109" s="68"/>
      <c r="M109" s="68"/>
      <c r="N109" s="68"/>
      <c r="O109" s="68"/>
      <c r="P109" s="68"/>
      <c r="Q109" s="68"/>
      <c r="R109" s="68"/>
      <c r="S109" s="68"/>
      <c r="T109" s="68"/>
      <c r="U109" s="68"/>
      <c r="V109" s="68"/>
      <c r="W109" s="68"/>
      <c r="X109" s="68"/>
      <c r="Y109" s="68"/>
      <c r="Z109" s="68"/>
    </row>
    <row r="110" spans="1:26" s="100" customFormat="1" ht="23.25" customHeight="1">
      <c r="A110" s="557" t="s">
        <v>256</v>
      </c>
      <c r="B110" s="557"/>
      <c r="C110" s="557"/>
      <c r="D110" s="557"/>
      <c r="E110" s="557"/>
      <c r="F110" s="557"/>
      <c r="G110" s="557"/>
      <c r="H110" s="4"/>
      <c r="I110" s="4"/>
      <c r="J110" s="4"/>
      <c r="K110" s="4"/>
      <c r="L110" s="4"/>
      <c r="M110" s="4"/>
      <c r="N110" s="4"/>
      <c r="O110" s="4"/>
      <c r="P110" s="4"/>
      <c r="Q110" s="4"/>
      <c r="R110" s="4"/>
      <c r="S110" s="4"/>
      <c r="T110" s="4"/>
      <c r="U110" s="4"/>
      <c r="V110" s="4"/>
      <c r="W110" s="4"/>
      <c r="X110" s="4"/>
      <c r="Y110" s="4"/>
      <c r="Z110" s="4"/>
    </row>
    <row r="111" spans="1:26" s="100" customFormat="1" ht="80.25" customHeight="1">
      <c r="A111" s="2" t="s">
        <v>3</v>
      </c>
      <c r="B111" s="2" t="s">
        <v>68</v>
      </c>
      <c r="C111" s="2" t="str">
        <f>C96</f>
        <v>No. of children as per PAB Approval for  2019-20</v>
      </c>
      <c r="D111" s="2" t="s">
        <v>97</v>
      </c>
      <c r="E111" s="3" t="s">
        <v>6</v>
      </c>
      <c r="F111" s="2" t="s">
        <v>7</v>
      </c>
      <c r="G111" s="523"/>
      <c r="H111" s="4"/>
      <c r="I111" s="4"/>
      <c r="J111" s="4"/>
      <c r="K111" s="4"/>
      <c r="L111" s="4"/>
      <c r="M111" s="4"/>
      <c r="N111" s="4"/>
      <c r="O111" s="4"/>
      <c r="P111" s="4"/>
      <c r="Q111" s="4"/>
      <c r="R111" s="4"/>
      <c r="S111" s="4"/>
      <c r="T111" s="4"/>
      <c r="U111" s="4"/>
      <c r="V111" s="4"/>
      <c r="W111" s="4"/>
      <c r="X111" s="4"/>
      <c r="Y111" s="4"/>
      <c r="Z111" s="4"/>
    </row>
    <row r="112" spans="1:7" ht="15.75">
      <c r="A112" s="6">
        <v>1</v>
      </c>
      <c r="B112" s="524" t="s">
        <v>160</v>
      </c>
      <c r="C112" s="6">
        <v>10680</v>
      </c>
      <c r="D112" s="18">
        <v>10711.311764705883</v>
      </c>
      <c r="E112" s="18">
        <f>D112-C112</f>
        <v>31.311764705882524</v>
      </c>
      <c r="F112" s="17">
        <f>E112/C112</f>
        <v>0.0029318131747081014</v>
      </c>
      <c r="G112" s="159"/>
    </row>
    <row r="113" spans="1:7" ht="15.75">
      <c r="A113" s="6">
        <v>2</v>
      </c>
      <c r="B113" s="524" t="s">
        <v>161</v>
      </c>
      <c r="C113" s="6">
        <v>24540</v>
      </c>
      <c r="D113" s="18">
        <v>22667.032258064515</v>
      </c>
      <c r="E113" s="18">
        <f aca="true" t="shared" si="7" ref="E113:E123">D113-C113</f>
        <v>-1872.9677419354848</v>
      </c>
      <c r="F113" s="17">
        <f aca="true" t="shared" si="8" ref="F113:F124">E113/C113</f>
        <v>-0.07632305386860166</v>
      </c>
      <c r="G113" s="159"/>
    </row>
    <row r="114" spans="1:7" ht="15.75">
      <c r="A114" s="6">
        <v>3</v>
      </c>
      <c r="B114" s="524" t="s">
        <v>162</v>
      </c>
      <c r="C114" s="6">
        <v>9658</v>
      </c>
      <c r="D114" s="18">
        <v>9229.6432748538</v>
      </c>
      <c r="E114" s="18">
        <f t="shared" si="7"/>
        <v>-428.3567251461991</v>
      </c>
      <c r="F114" s="17">
        <f t="shared" si="8"/>
        <v>-0.04435252900664725</v>
      </c>
      <c r="G114" s="159"/>
    </row>
    <row r="115" spans="1:7" ht="15.75">
      <c r="A115" s="6">
        <v>4</v>
      </c>
      <c r="B115" s="524" t="s">
        <v>163</v>
      </c>
      <c r="C115" s="6">
        <v>28156</v>
      </c>
      <c r="D115" s="18">
        <v>26548.538011695906</v>
      </c>
      <c r="E115" s="18">
        <f t="shared" si="7"/>
        <v>-1607.4619883040941</v>
      </c>
      <c r="F115" s="17">
        <f t="shared" si="8"/>
        <v>-0.057091276754655994</v>
      </c>
      <c r="G115" s="159"/>
    </row>
    <row r="116" spans="1:7" ht="15.75">
      <c r="A116" s="6">
        <v>5</v>
      </c>
      <c r="B116" s="524" t="s">
        <v>164</v>
      </c>
      <c r="C116" s="6">
        <v>1965</v>
      </c>
      <c r="D116" s="18">
        <v>1729.586854460094</v>
      </c>
      <c r="E116" s="18">
        <f t="shared" si="7"/>
        <v>-235.41314553990605</v>
      </c>
      <c r="F116" s="17">
        <f t="shared" si="8"/>
        <v>-0.11980312750122446</v>
      </c>
      <c r="G116" s="159"/>
    </row>
    <row r="117" spans="1:7" ht="15.75">
      <c r="A117" s="6">
        <v>6</v>
      </c>
      <c r="B117" s="524" t="s">
        <v>165</v>
      </c>
      <c r="C117" s="6">
        <v>15287</v>
      </c>
      <c r="D117" s="18">
        <v>13914.54347826087</v>
      </c>
      <c r="E117" s="18">
        <f t="shared" si="7"/>
        <v>-1372.45652173913</v>
      </c>
      <c r="F117" s="17">
        <f t="shared" si="8"/>
        <v>-0.08977932372205992</v>
      </c>
      <c r="G117" s="159"/>
    </row>
    <row r="118" spans="1:7" ht="15.75">
      <c r="A118" s="6">
        <v>7</v>
      </c>
      <c r="B118" s="524" t="s">
        <v>184</v>
      </c>
      <c r="C118" s="6">
        <v>699</v>
      </c>
      <c r="D118" s="18">
        <v>686.6878612716763</v>
      </c>
      <c r="E118" s="18">
        <f t="shared" si="7"/>
        <v>-12.312138728323703</v>
      </c>
      <c r="F118" s="17">
        <f t="shared" si="8"/>
        <v>-0.017613932372423036</v>
      </c>
      <c r="G118" s="159"/>
    </row>
    <row r="119" spans="1:7" ht="15.75">
      <c r="A119" s="6">
        <v>8</v>
      </c>
      <c r="B119" s="524" t="s">
        <v>166</v>
      </c>
      <c r="C119" s="6">
        <v>29568</v>
      </c>
      <c r="D119" s="18">
        <v>28099.14606741573</v>
      </c>
      <c r="E119" s="18">
        <f t="shared" si="7"/>
        <v>-1468.8539325842685</v>
      </c>
      <c r="F119" s="17">
        <f t="shared" si="8"/>
        <v>-0.04967714869400259</v>
      </c>
      <c r="G119" s="159"/>
    </row>
    <row r="120" spans="1:7" ht="15.75">
      <c r="A120" s="6">
        <v>9</v>
      </c>
      <c r="B120" s="524" t="s">
        <v>167</v>
      </c>
      <c r="C120" s="6">
        <v>23326</v>
      </c>
      <c r="D120" s="18">
        <v>22311.13432835821</v>
      </c>
      <c r="E120" s="18">
        <f t="shared" si="7"/>
        <v>-1014.86567164179</v>
      </c>
      <c r="F120" s="17">
        <f t="shared" si="8"/>
        <v>-0.04350791698712981</v>
      </c>
      <c r="G120" s="159"/>
    </row>
    <row r="121" spans="1:7" ht="15.75">
      <c r="A121" s="6">
        <v>10</v>
      </c>
      <c r="B121" s="524" t="s">
        <v>168</v>
      </c>
      <c r="C121" s="6">
        <v>20133</v>
      </c>
      <c r="D121" s="18">
        <v>19031.342541436465</v>
      </c>
      <c r="E121" s="18">
        <f t="shared" si="7"/>
        <v>-1101.6574585635353</v>
      </c>
      <c r="F121" s="17">
        <f t="shared" si="8"/>
        <v>-0.054718991633811914</v>
      </c>
      <c r="G121" s="159"/>
    </row>
    <row r="122" spans="1:7" ht="15.75">
      <c r="A122" s="6">
        <v>11</v>
      </c>
      <c r="B122" s="524" t="s">
        <v>169</v>
      </c>
      <c r="C122" s="6">
        <v>18622</v>
      </c>
      <c r="D122" s="18">
        <v>16964.79775280899</v>
      </c>
      <c r="E122" s="18">
        <f t="shared" si="7"/>
        <v>-1657.2022471910095</v>
      </c>
      <c r="F122" s="17">
        <f t="shared" si="8"/>
        <v>-0.08899163608586669</v>
      </c>
      <c r="G122" s="159"/>
    </row>
    <row r="123" spans="1:7" ht="15.75">
      <c r="A123" s="6">
        <v>12</v>
      </c>
      <c r="B123" s="524" t="s">
        <v>170</v>
      </c>
      <c r="C123" s="6">
        <v>13501</v>
      </c>
      <c r="D123" s="18">
        <v>12651.38596491228</v>
      </c>
      <c r="E123" s="18">
        <f t="shared" si="7"/>
        <v>-849.6140350877195</v>
      </c>
      <c r="F123" s="17">
        <f t="shared" si="8"/>
        <v>-0.0629297115093489</v>
      </c>
      <c r="G123" s="159"/>
    </row>
    <row r="124" spans="1:26" s="161" customFormat="1" ht="15.75">
      <c r="A124" s="16"/>
      <c r="B124" s="16" t="s">
        <v>11</v>
      </c>
      <c r="C124" s="16">
        <f>SUM(C112:C123)</f>
        <v>196135</v>
      </c>
      <c r="D124" s="19">
        <f>SUM(D112:D123)</f>
        <v>184545.1501582444</v>
      </c>
      <c r="E124" s="19">
        <f>D124-C124</f>
        <v>-11589.849841755611</v>
      </c>
      <c r="F124" s="86">
        <f t="shared" si="8"/>
        <v>-0.059091186385681345</v>
      </c>
      <c r="G124" s="171"/>
      <c r="H124" s="68"/>
      <c r="I124" s="68"/>
      <c r="J124" s="68"/>
      <c r="K124" s="68"/>
      <c r="L124" s="68"/>
      <c r="M124" s="68"/>
      <c r="N124" s="68"/>
      <c r="O124" s="68"/>
      <c r="P124" s="68"/>
      <c r="Q124" s="68"/>
      <c r="R124" s="68"/>
      <c r="S124" s="68"/>
      <c r="T124" s="68"/>
      <c r="U124" s="68"/>
      <c r="V124" s="68"/>
      <c r="W124" s="68"/>
      <c r="X124" s="68"/>
      <c r="Y124" s="68"/>
      <c r="Z124" s="68"/>
    </row>
    <row r="125" spans="1:7" ht="12.75" customHeight="1">
      <c r="A125" s="153"/>
      <c r="B125" s="172"/>
      <c r="C125" s="172"/>
      <c r="D125" s="173"/>
      <c r="E125" s="174"/>
      <c r="F125" s="157"/>
      <c r="G125" s="158"/>
    </row>
    <row r="126" spans="1:7" ht="23.25" customHeight="1">
      <c r="A126" s="557" t="s">
        <v>257</v>
      </c>
      <c r="B126" s="557"/>
      <c r="C126" s="557"/>
      <c r="D126" s="557"/>
      <c r="E126" s="557"/>
      <c r="F126" s="557"/>
      <c r="G126" s="557"/>
    </row>
    <row r="127" spans="1:7" ht="79.5" customHeight="1">
      <c r="A127" s="2" t="s">
        <v>3</v>
      </c>
      <c r="B127" s="2" t="s">
        <v>68</v>
      </c>
      <c r="C127" s="2" t="s">
        <v>308</v>
      </c>
      <c r="D127" s="2" t="s">
        <v>97</v>
      </c>
      <c r="E127" s="3" t="s">
        <v>6</v>
      </c>
      <c r="F127" s="2" t="s">
        <v>7</v>
      </c>
      <c r="G127" s="523"/>
    </row>
    <row r="128" spans="1:7" ht="15.75">
      <c r="A128" s="6">
        <v>1</v>
      </c>
      <c r="B128" s="6" t="s">
        <v>160</v>
      </c>
      <c r="C128" s="6">
        <v>15627</v>
      </c>
      <c r="D128" s="18">
        <f>D97</f>
        <v>14930.976470588235</v>
      </c>
      <c r="E128" s="18">
        <f>D128-C128</f>
        <v>-696.0235294117647</v>
      </c>
      <c r="F128" s="17">
        <f>E128/C128</f>
        <v>-0.04453980478734016</v>
      </c>
      <c r="G128" s="159"/>
    </row>
    <row r="129" spans="1:10" ht="15.75">
      <c r="A129" s="6">
        <v>2</v>
      </c>
      <c r="B129" s="6" t="s">
        <v>161</v>
      </c>
      <c r="C129" s="6">
        <v>35740</v>
      </c>
      <c r="D129" s="18">
        <f aca="true" t="shared" si="9" ref="D129:D139">D98</f>
        <v>33658.36559139785</v>
      </c>
      <c r="E129" s="18">
        <f aca="true" t="shared" si="10" ref="E129:E139">D129-C129</f>
        <v>-2081.634408602149</v>
      </c>
      <c r="F129" s="17">
        <f aca="true" t="shared" si="11" ref="F129:F138">E129/C129</f>
        <v>-0.05824382788478313</v>
      </c>
      <c r="G129" s="159"/>
      <c r="J129" s="36"/>
    </row>
    <row r="130" spans="1:7" ht="15.75">
      <c r="A130" s="6">
        <v>3</v>
      </c>
      <c r="B130" s="6" t="s">
        <v>162</v>
      </c>
      <c r="C130" s="6">
        <v>14582</v>
      </c>
      <c r="D130" s="18">
        <f t="shared" si="9"/>
        <v>13542.233918128655</v>
      </c>
      <c r="E130" s="18">
        <f t="shared" si="10"/>
        <v>-1039.7660818713448</v>
      </c>
      <c r="F130" s="17">
        <f t="shared" si="11"/>
        <v>-0.07130476490682655</v>
      </c>
      <c r="G130" s="159"/>
    </row>
    <row r="131" spans="1:7" ht="15.75">
      <c r="A131" s="6">
        <v>4</v>
      </c>
      <c r="B131" s="6" t="s">
        <v>163</v>
      </c>
      <c r="C131" s="6">
        <v>38411</v>
      </c>
      <c r="D131" s="18">
        <f t="shared" si="9"/>
        <v>35425.994152046784</v>
      </c>
      <c r="E131" s="18">
        <f t="shared" si="10"/>
        <v>-2985.0058479532163</v>
      </c>
      <c r="F131" s="17">
        <f t="shared" si="11"/>
        <v>-0.07771226596426066</v>
      </c>
      <c r="G131" s="159"/>
    </row>
    <row r="132" spans="1:7" ht="15.75">
      <c r="A132" s="6">
        <v>5</v>
      </c>
      <c r="B132" s="6" t="s">
        <v>164</v>
      </c>
      <c r="C132" s="6">
        <v>3253</v>
      </c>
      <c r="D132" s="18">
        <f t="shared" si="9"/>
        <v>3077.741784037559</v>
      </c>
      <c r="E132" s="18">
        <f t="shared" si="10"/>
        <v>-175.25821596244123</v>
      </c>
      <c r="F132" s="17">
        <f t="shared" si="11"/>
        <v>-0.053875873336133175</v>
      </c>
      <c r="G132" s="159"/>
    </row>
    <row r="133" spans="1:7" ht="15.75">
      <c r="A133" s="6">
        <v>6</v>
      </c>
      <c r="B133" s="6" t="s">
        <v>165</v>
      </c>
      <c r="C133" s="6">
        <v>22646</v>
      </c>
      <c r="D133" s="18">
        <f t="shared" si="9"/>
        <v>20613.114130434784</v>
      </c>
      <c r="E133" s="18">
        <f t="shared" si="10"/>
        <v>-2032.8858695652161</v>
      </c>
      <c r="F133" s="17">
        <f t="shared" si="11"/>
        <v>-0.08976798858806041</v>
      </c>
      <c r="G133" s="159"/>
    </row>
    <row r="134" spans="1:7" ht="15.75">
      <c r="A134" s="6">
        <v>7</v>
      </c>
      <c r="B134" s="6" t="s">
        <v>184</v>
      </c>
      <c r="C134" s="6">
        <v>1253</v>
      </c>
      <c r="D134" s="18">
        <f t="shared" si="9"/>
        <v>1160.4104046242774</v>
      </c>
      <c r="E134" s="18">
        <f t="shared" si="10"/>
        <v>-92.58959537572264</v>
      </c>
      <c r="F134" s="17">
        <f t="shared" si="11"/>
        <v>-0.07389432990879699</v>
      </c>
      <c r="G134" s="159"/>
    </row>
    <row r="135" spans="1:7" ht="15.75">
      <c r="A135" s="6">
        <v>8</v>
      </c>
      <c r="B135" s="6" t="s">
        <v>166</v>
      </c>
      <c r="C135" s="6">
        <v>40500</v>
      </c>
      <c r="D135" s="18">
        <f t="shared" si="9"/>
        <v>37024.2191011236</v>
      </c>
      <c r="E135" s="18">
        <f t="shared" si="10"/>
        <v>-3475.780898876401</v>
      </c>
      <c r="F135" s="17">
        <f t="shared" si="11"/>
        <v>-0.08582175058954077</v>
      </c>
      <c r="G135" s="159"/>
    </row>
    <row r="136" spans="1:7" ht="15.75">
      <c r="A136" s="6">
        <v>9</v>
      </c>
      <c r="B136" s="6" t="s">
        <v>167</v>
      </c>
      <c r="C136" s="6">
        <v>33331</v>
      </c>
      <c r="D136" s="18">
        <f t="shared" si="9"/>
        <v>31649.761194029852</v>
      </c>
      <c r="E136" s="18">
        <f t="shared" si="10"/>
        <v>-1681.238805970148</v>
      </c>
      <c r="F136" s="17">
        <f t="shared" si="11"/>
        <v>-0.05044069502775638</v>
      </c>
      <c r="G136" s="159"/>
    </row>
    <row r="137" spans="1:7" ht="15.75">
      <c r="A137" s="6">
        <v>10</v>
      </c>
      <c r="B137" s="6" t="s">
        <v>168</v>
      </c>
      <c r="C137" s="6">
        <v>34478</v>
      </c>
      <c r="D137" s="18">
        <f t="shared" si="9"/>
        <v>30276.762430939227</v>
      </c>
      <c r="E137" s="18">
        <f t="shared" si="10"/>
        <v>-4201.237569060773</v>
      </c>
      <c r="F137" s="17">
        <f t="shared" si="11"/>
        <v>-0.12185270517607673</v>
      </c>
      <c r="G137" s="159"/>
    </row>
    <row r="138" spans="1:7" ht="15.75">
      <c r="A138" s="6">
        <v>11</v>
      </c>
      <c r="B138" s="6" t="s">
        <v>169</v>
      </c>
      <c r="C138" s="6">
        <v>32639</v>
      </c>
      <c r="D138" s="18">
        <f t="shared" si="9"/>
        <v>27419.79775280899</v>
      </c>
      <c r="E138" s="18">
        <f t="shared" si="10"/>
        <v>-5219.2022471910095</v>
      </c>
      <c r="F138" s="17">
        <f t="shared" si="11"/>
        <v>-0.15990692874141393</v>
      </c>
      <c r="G138" s="159"/>
    </row>
    <row r="139" spans="1:7" ht="15.75">
      <c r="A139" s="6">
        <v>12</v>
      </c>
      <c r="B139" s="6" t="s">
        <v>170</v>
      </c>
      <c r="C139" s="6">
        <v>23312</v>
      </c>
      <c r="D139" s="18">
        <f t="shared" si="9"/>
        <v>20233.959064327486</v>
      </c>
      <c r="E139" s="18">
        <f t="shared" si="10"/>
        <v>-3078.040935672514</v>
      </c>
      <c r="F139" s="17">
        <f>E139/C139</f>
        <v>-0.13203675942315177</v>
      </c>
      <c r="G139" s="159"/>
    </row>
    <row r="140" spans="1:26" s="161" customFormat="1" ht="15.75">
      <c r="A140" s="16"/>
      <c r="B140" s="16" t="s">
        <v>11</v>
      </c>
      <c r="C140" s="16">
        <f>SUM(C128:C139)</f>
        <v>295772</v>
      </c>
      <c r="D140" s="19">
        <f>SUM(D128:D139)</f>
        <v>269013.3359944873</v>
      </c>
      <c r="E140" s="19">
        <f>D140-C140</f>
        <v>-26758.66400551272</v>
      </c>
      <c r="F140" s="86">
        <f>E140/C140</f>
        <v>-0.09047057870762858</v>
      </c>
      <c r="G140" s="175"/>
      <c r="H140" s="68"/>
      <c r="I140" s="68"/>
      <c r="J140" s="68"/>
      <c r="K140" s="68"/>
      <c r="L140" s="68"/>
      <c r="M140" s="68"/>
      <c r="N140" s="68"/>
      <c r="O140" s="68"/>
      <c r="P140" s="68"/>
      <c r="Q140" s="68"/>
      <c r="R140" s="68"/>
      <c r="S140" s="68"/>
      <c r="T140" s="68"/>
      <c r="U140" s="68"/>
      <c r="V140" s="68"/>
      <c r="W140" s="68"/>
      <c r="X140" s="68"/>
      <c r="Y140" s="68"/>
      <c r="Z140" s="68"/>
    </row>
    <row r="141" spans="1:26" s="161" customFormat="1" ht="15.75">
      <c r="A141" s="528"/>
      <c r="B141" s="528"/>
      <c r="C141" s="528"/>
      <c r="D141" s="530"/>
      <c r="E141" s="530"/>
      <c r="F141" s="529"/>
      <c r="G141" s="175"/>
      <c r="H141" s="68"/>
      <c r="I141" s="68"/>
      <c r="J141" s="68"/>
      <c r="K141" s="68"/>
      <c r="L141" s="68"/>
      <c r="M141" s="68"/>
      <c r="N141" s="68"/>
      <c r="O141" s="68"/>
      <c r="P141" s="68"/>
      <c r="Q141" s="68"/>
      <c r="R141" s="68"/>
      <c r="S141" s="68"/>
      <c r="T141" s="68"/>
      <c r="U141" s="68"/>
      <c r="V141" s="68"/>
      <c r="W141" s="68"/>
      <c r="X141" s="68"/>
      <c r="Y141" s="68"/>
      <c r="Z141" s="68"/>
    </row>
    <row r="142" spans="1:7" ht="23.25" customHeight="1">
      <c r="A142" s="557" t="s">
        <v>258</v>
      </c>
      <c r="B142" s="557"/>
      <c r="C142" s="557"/>
      <c r="D142" s="557"/>
      <c r="E142" s="557"/>
      <c r="F142" s="557"/>
      <c r="G142" s="557"/>
    </row>
    <row r="143" spans="1:26" s="177" customFormat="1" ht="75" customHeight="1">
      <c r="A143" s="2" t="s">
        <v>3</v>
      </c>
      <c r="B143" s="2" t="s">
        <v>68</v>
      </c>
      <c r="C143" s="2" t="s">
        <v>308</v>
      </c>
      <c r="D143" s="2" t="s">
        <v>97</v>
      </c>
      <c r="E143" s="3" t="s">
        <v>6</v>
      </c>
      <c r="F143" s="2" t="s">
        <v>7</v>
      </c>
      <c r="G143" s="527"/>
      <c r="H143" s="176"/>
      <c r="I143" s="176"/>
      <c r="J143" s="176"/>
      <c r="K143" s="176"/>
      <c r="L143" s="176"/>
      <c r="M143" s="176"/>
      <c r="N143" s="176"/>
      <c r="O143" s="176"/>
      <c r="P143" s="176"/>
      <c r="Q143" s="176"/>
      <c r="R143" s="176"/>
      <c r="S143" s="176"/>
      <c r="T143" s="176"/>
      <c r="U143" s="176"/>
      <c r="V143" s="176"/>
      <c r="W143" s="176"/>
      <c r="X143" s="176"/>
      <c r="Y143" s="176"/>
      <c r="Z143" s="176"/>
    </row>
    <row r="144" spans="1:7" ht="15.75">
      <c r="A144" s="6">
        <v>1</v>
      </c>
      <c r="B144" s="6" t="s">
        <v>160</v>
      </c>
      <c r="C144" s="6">
        <v>11090</v>
      </c>
      <c r="D144" s="6">
        <v>10711</v>
      </c>
      <c r="E144" s="6">
        <f>D144-C144</f>
        <v>-379</v>
      </c>
      <c r="F144" s="17">
        <f>E144/C144</f>
        <v>-0.03417493237150586</v>
      </c>
      <c r="G144" s="159"/>
    </row>
    <row r="145" spans="1:7" ht="15.75">
      <c r="A145" s="6">
        <v>2</v>
      </c>
      <c r="B145" s="6" t="s">
        <v>161</v>
      </c>
      <c r="C145" s="6">
        <v>24114</v>
      </c>
      <c r="D145" s="6">
        <v>22667</v>
      </c>
      <c r="E145" s="6">
        <f aca="true" t="shared" si="12" ref="E145:E155">D145-C145</f>
        <v>-1447</v>
      </c>
      <c r="F145" s="17">
        <f aca="true" t="shared" si="13" ref="F145:F155">E145/C145</f>
        <v>-0.06000663514970556</v>
      </c>
      <c r="G145" s="159"/>
    </row>
    <row r="146" spans="1:7" ht="15.75">
      <c r="A146" s="6">
        <v>3</v>
      </c>
      <c r="B146" s="6" t="s">
        <v>162</v>
      </c>
      <c r="C146" s="6">
        <v>10100</v>
      </c>
      <c r="D146" s="6">
        <v>9229</v>
      </c>
      <c r="E146" s="6">
        <f t="shared" si="12"/>
        <v>-871</v>
      </c>
      <c r="F146" s="17">
        <f t="shared" si="13"/>
        <v>-0.08623762376237623</v>
      </c>
      <c r="G146" s="159"/>
    </row>
    <row r="147" spans="1:7" ht="15.75">
      <c r="A147" s="6">
        <v>4</v>
      </c>
      <c r="B147" s="6" t="s">
        <v>163</v>
      </c>
      <c r="C147" s="6">
        <v>28921</v>
      </c>
      <c r="D147" s="6">
        <v>26548</v>
      </c>
      <c r="E147" s="6">
        <f t="shared" si="12"/>
        <v>-2373</v>
      </c>
      <c r="F147" s="17">
        <f t="shared" si="13"/>
        <v>-0.0820511047335846</v>
      </c>
      <c r="G147" s="159"/>
    </row>
    <row r="148" spans="1:7" ht="15.75">
      <c r="A148" s="6">
        <v>5</v>
      </c>
      <c r="B148" s="6" t="s">
        <v>164</v>
      </c>
      <c r="C148" s="6">
        <v>1822</v>
      </c>
      <c r="D148" s="6">
        <v>1729</v>
      </c>
      <c r="E148" s="6">
        <f t="shared" si="12"/>
        <v>-93</v>
      </c>
      <c r="F148" s="17">
        <f t="shared" si="13"/>
        <v>-0.05104281009879254</v>
      </c>
      <c r="G148" s="159"/>
    </row>
    <row r="149" spans="1:7" ht="15.75">
      <c r="A149" s="6">
        <v>6</v>
      </c>
      <c r="B149" s="6" t="s">
        <v>165</v>
      </c>
      <c r="C149" s="6">
        <v>15184</v>
      </c>
      <c r="D149" s="6">
        <v>13914</v>
      </c>
      <c r="E149" s="6">
        <f t="shared" si="12"/>
        <v>-1270</v>
      </c>
      <c r="F149" s="17">
        <f t="shared" si="13"/>
        <v>-0.08364067439409906</v>
      </c>
      <c r="G149" s="159"/>
    </row>
    <row r="150" spans="1:7" ht="15.75">
      <c r="A150" s="6">
        <v>7</v>
      </c>
      <c r="B150" s="6" t="s">
        <v>184</v>
      </c>
      <c r="C150" s="6">
        <v>719</v>
      </c>
      <c r="D150" s="6">
        <v>686</v>
      </c>
      <c r="E150" s="6">
        <f t="shared" si="12"/>
        <v>-33</v>
      </c>
      <c r="F150" s="17">
        <f t="shared" si="13"/>
        <v>-0.0458970792767733</v>
      </c>
      <c r="G150" s="159"/>
    </row>
    <row r="151" spans="1:7" ht="15.75">
      <c r="A151" s="6">
        <v>8</v>
      </c>
      <c r="B151" s="6" t="s">
        <v>166</v>
      </c>
      <c r="C151" s="6">
        <v>30462</v>
      </c>
      <c r="D151" s="6">
        <v>28104</v>
      </c>
      <c r="E151" s="6">
        <f t="shared" si="12"/>
        <v>-2358</v>
      </c>
      <c r="F151" s="17">
        <f t="shared" si="13"/>
        <v>-0.07740791806184755</v>
      </c>
      <c r="G151" s="159"/>
    </row>
    <row r="152" spans="1:7" ht="15.75">
      <c r="A152" s="6">
        <v>9</v>
      </c>
      <c r="B152" s="6" t="s">
        <v>167</v>
      </c>
      <c r="C152" s="6">
        <v>23608</v>
      </c>
      <c r="D152" s="6">
        <v>22311</v>
      </c>
      <c r="E152" s="6">
        <f t="shared" si="12"/>
        <v>-1297</v>
      </c>
      <c r="F152" s="17">
        <f t="shared" si="13"/>
        <v>-0.054939003727549986</v>
      </c>
      <c r="G152" s="159"/>
    </row>
    <row r="153" spans="1:7" ht="15.75">
      <c r="A153" s="6">
        <v>10</v>
      </c>
      <c r="B153" s="6" t="s">
        <v>168</v>
      </c>
      <c r="C153" s="6">
        <v>22139</v>
      </c>
      <c r="D153" s="6">
        <v>19031</v>
      </c>
      <c r="E153" s="6">
        <f t="shared" si="12"/>
        <v>-3108</v>
      </c>
      <c r="F153" s="17">
        <f t="shared" si="13"/>
        <v>-0.14038574461357786</v>
      </c>
      <c r="G153" s="159"/>
    </row>
    <row r="154" spans="1:7" ht="15.75">
      <c r="A154" s="6">
        <v>11</v>
      </c>
      <c r="B154" s="6" t="s">
        <v>169</v>
      </c>
      <c r="C154" s="6">
        <v>19299</v>
      </c>
      <c r="D154" s="6">
        <v>16964</v>
      </c>
      <c r="E154" s="6">
        <f t="shared" si="12"/>
        <v>-2335</v>
      </c>
      <c r="F154" s="17">
        <f t="shared" si="13"/>
        <v>-0.12099072490802633</v>
      </c>
      <c r="G154" s="159"/>
    </row>
    <row r="155" spans="1:7" ht="15.75">
      <c r="A155" s="6">
        <v>12</v>
      </c>
      <c r="B155" s="6" t="s">
        <v>170</v>
      </c>
      <c r="C155" s="6">
        <v>14544</v>
      </c>
      <c r="D155" s="6">
        <v>12651</v>
      </c>
      <c r="E155" s="6">
        <f t="shared" si="12"/>
        <v>-1893</v>
      </c>
      <c r="F155" s="17">
        <f t="shared" si="13"/>
        <v>-0.13015676567656767</v>
      </c>
      <c r="G155" s="159"/>
    </row>
    <row r="156" spans="1:26" s="161" customFormat="1" ht="15.75">
      <c r="A156" s="16"/>
      <c r="B156" s="16" t="s">
        <v>11</v>
      </c>
      <c r="C156" s="16">
        <f>SUM(C144:C155)</f>
        <v>202002</v>
      </c>
      <c r="D156" s="16">
        <f>SUM(D144:D155)</f>
        <v>184545</v>
      </c>
      <c r="E156" s="16">
        <f>D156-C156</f>
        <v>-17457</v>
      </c>
      <c r="F156" s="86">
        <f>E156/C156</f>
        <v>-0.08641993643627291</v>
      </c>
      <c r="G156" s="175"/>
      <c r="H156" s="68"/>
      <c r="I156" s="68"/>
      <c r="J156" s="68"/>
      <c r="K156" s="68"/>
      <c r="L156" s="68"/>
      <c r="M156" s="68"/>
      <c r="N156" s="68"/>
      <c r="O156" s="68"/>
      <c r="P156" s="68"/>
      <c r="Q156" s="68"/>
      <c r="R156" s="68"/>
      <c r="S156" s="68"/>
      <c r="T156" s="68"/>
      <c r="U156" s="68"/>
      <c r="V156" s="68"/>
      <c r="W156" s="68"/>
      <c r="X156" s="68"/>
      <c r="Y156" s="68"/>
      <c r="Z156" s="68"/>
    </row>
    <row r="157" spans="1:7" ht="12.75" customHeight="1">
      <c r="A157" s="153"/>
      <c r="B157" s="172"/>
      <c r="C157" s="172"/>
      <c r="D157" s="173"/>
      <c r="E157" s="178"/>
      <c r="F157" s="157"/>
      <c r="G157" s="158"/>
    </row>
    <row r="158" spans="1:7" ht="12.75" customHeight="1">
      <c r="A158" s="153"/>
      <c r="B158" s="172"/>
      <c r="C158" s="172"/>
      <c r="D158" s="173"/>
      <c r="E158" s="178"/>
      <c r="F158" s="157"/>
      <c r="G158" s="158"/>
    </row>
    <row r="159" spans="1:26" s="180" customFormat="1" ht="15.75">
      <c r="A159" s="63" t="s">
        <v>293</v>
      </c>
      <c r="B159" s="63"/>
      <c r="C159" s="63"/>
      <c r="D159" s="64"/>
      <c r="E159" s="65"/>
      <c r="F159" s="13"/>
      <c r="G159" s="47"/>
      <c r="H159" s="179"/>
      <c r="I159" s="179"/>
      <c r="J159" s="179"/>
      <c r="K159" s="179"/>
      <c r="L159" s="179"/>
      <c r="M159" s="179"/>
      <c r="N159" s="179"/>
      <c r="O159" s="179"/>
      <c r="P159" s="179"/>
      <c r="Q159" s="179"/>
      <c r="R159" s="179"/>
      <c r="S159" s="179"/>
      <c r="T159" s="179"/>
      <c r="U159" s="179"/>
      <c r="V159" s="179"/>
      <c r="W159" s="179"/>
      <c r="X159" s="179"/>
      <c r="Y159" s="179"/>
      <c r="Z159" s="179"/>
    </row>
    <row r="160" spans="1:7" ht="15.75">
      <c r="A160" s="294" t="s">
        <v>259</v>
      </c>
      <c r="B160" s="66"/>
      <c r="C160" s="66"/>
      <c r="D160" s="64"/>
      <c r="E160" s="65"/>
      <c r="F160" s="40"/>
      <c r="G160" s="53"/>
    </row>
    <row r="161" spans="1:7" ht="63" customHeight="1">
      <c r="A161" s="2" t="s">
        <v>38</v>
      </c>
      <c r="B161" s="2" t="s">
        <v>17</v>
      </c>
      <c r="C161" s="2" t="s">
        <v>340</v>
      </c>
      <c r="D161" s="2" t="s">
        <v>309</v>
      </c>
      <c r="E161" s="3" t="s">
        <v>99</v>
      </c>
      <c r="F161" s="181"/>
      <c r="G161" s="53"/>
    </row>
    <row r="162" spans="1:7" ht="15.75">
      <c r="A162" s="6">
        <v>1</v>
      </c>
      <c r="B162" s="6" t="s">
        <v>160</v>
      </c>
      <c r="C162" s="6">
        <v>2781784</v>
      </c>
      <c r="D162" s="6">
        <v>2538266</v>
      </c>
      <c r="E162" s="17">
        <f>D162/C162</f>
        <v>0.9124597740155238</v>
      </c>
      <c r="F162" s="9"/>
      <c r="G162" s="53"/>
    </row>
    <row r="163" spans="1:7" ht="15.75">
      <c r="A163" s="6">
        <v>2</v>
      </c>
      <c r="B163" s="6" t="s">
        <v>161</v>
      </c>
      <c r="C163" s="6">
        <v>6304404</v>
      </c>
      <c r="D163" s="6">
        <v>6260456</v>
      </c>
      <c r="E163" s="17">
        <f aca="true" t="shared" si="14" ref="E163:E173">D163/C163</f>
        <v>0.9930290000450479</v>
      </c>
      <c r="F163" s="9"/>
      <c r="G163" s="53"/>
    </row>
    <row r="164" spans="1:7" ht="15.75">
      <c r="A164" s="6">
        <v>3</v>
      </c>
      <c r="B164" s="6" t="s">
        <v>162</v>
      </c>
      <c r="C164" s="6">
        <v>2595596</v>
      </c>
      <c r="D164" s="6">
        <v>2315722</v>
      </c>
      <c r="E164" s="17">
        <f t="shared" si="14"/>
        <v>0.8921735123647903</v>
      </c>
      <c r="F164" s="9"/>
      <c r="G164" s="53"/>
    </row>
    <row r="165" spans="1:7" ht="15.75">
      <c r="A165" s="6">
        <v>4</v>
      </c>
      <c r="B165" s="6" t="s">
        <v>163</v>
      </c>
      <c r="C165" s="6">
        <v>6645808</v>
      </c>
      <c r="D165" s="6">
        <v>6057845</v>
      </c>
      <c r="E165" s="17">
        <f t="shared" si="14"/>
        <v>0.9115287411252326</v>
      </c>
      <c r="F165" s="9"/>
      <c r="G165" s="53"/>
    </row>
    <row r="166" spans="1:7" ht="15.75">
      <c r="A166" s="6">
        <v>5</v>
      </c>
      <c r="B166" s="6" t="s">
        <v>164</v>
      </c>
      <c r="C166" s="6">
        <v>564794</v>
      </c>
      <c r="D166" s="6">
        <v>655559</v>
      </c>
      <c r="E166" s="17">
        <f t="shared" si="14"/>
        <v>1.1607046108846766</v>
      </c>
      <c r="F166" s="9"/>
      <c r="G166" s="53"/>
    </row>
    <row r="167" spans="1:7" ht="15.75">
      <c r="A167" s="6">
        <v>6</v>
      </c>
      <c r="B167" s="6" t="s">
        <v>165</v>
      </c>
      <c r="C167" s="6">
        <v>3778050</v>
      </c>
      <c r="D167" s="6">
        <v>3792813</v>
      </c>
      <c r="E167" s="17">
        <f t="shared" si="14"/>
        <v>1.003907571366181</v>
      </c>
      <c r="F167" s="9"/>
      <c r="G167" s="53"/>
    </row>
    <row r="168" spans="1:7" ht="15.75">
      <c r="A168" s="6">
        <v>7</v>
      </c>
      <c r="B168" s="6" t="s">
        <v>184</v>
      </c>
      <c r="C168" s="6">
        <v>255786</v>
      </c>
      <c r="D168" s="6">
        <v>200751</v>
      </c>
      <c r="E168" s="17">
        <f t="shared" si="14"/>
        <v>0.7848396706621942</v>
      </c>
      <c r="F168" s="9"/>
      <c r="G168" s="53"/>
    </row>
    <row r="169" spans="1:7" ht="15.75">
      <c r="A169" s="6">
        <v>8</v>
      </c>
      <c r="B169" s="6" t="s">
        <v>166</v>
      </c>
      <c r="C169" s="6">
        <v>7012310</v>
      </c>
      <c r="D169" s="6">
        <v>6590311</v>
      </c>
      <c r="E169" s="17">
        <f t="shared" si="14"/>
        <v>0.9398202589446274</v>
      </c>
      <c r="F169" s="9"/>
      <c r="G169" s="53"/>
    </row>
    <row r="170" spans="1:7" ht="15.75">
      <c r="A170" s="6">
        <v>9</v>
      </c>
      <c r="B170" s="6" t="s">
        <v>167</v>
      </c>
      <c r="C170" s="6">
        <v>5987030</v>
      </c>
      <c r="D170" s="6">
        <v>6361602</v>
      </c>
      <c r="E170" s="17">
        <f t="shared" si="14"/>
        <v>1.0625639089832521</v>
      </c>
      <c r="F170" s="9"/>
      <c r="G170" s="53"/>
    </row>
    <row r="171" spans="1:7" ht="15.75">
      <c r="A171" s="6">
        <v>10</v>
      </c>
      <c r="B171" s="6" t="s">
        <v>168</v>
      </c>
      <c r="C171" s="6">
        <v>5487028</v>
      </c>
      <c r="D171" s="6">
        <v>5480094</v>
      </c>
      <c r="E171" s="17">
        <f t="shared" si="14"/>
        <v>0.9987362922150206</v>
      </c>
      <c r="F171" s="9"/>
      <c r="G171" s="53"/>
    </row>
    <row r="172" spans="1:7" ht="15.75">
      <c r="A172" s="6">
        <v>11</v>
      </c>
      <c r="B172" s="6" t="s">
        <v>169</v>
      </c>
      <c r="C172" s="6">
        <v>5332880</v>
      </c>
      <c r="D172" s="6">
        <v>4880724</v>
      </c>
      <c r="E172" s="17">
        <f t="shared" si="14"/>
        <v>0.9152135431511679</v>
      </c>
      <c r="F172" s="9"/>
      <c r="G172" s="53"/>
    </row>
    <row r="173" spans="1:7" ht="15.75">
      <c r="A173" s="6">
        <v>12</v>
      </c>
      <c r="B173" s="6" t="s">
        <v>170</v>
      </c>
      <c r="C173" s="6">
        <v>3767726</v>
      </c>
      <c r="D173" s="6">
        <v>3460007</v>
      </c>
      <c r="E173" s="17">
        <f t="shared" si="14"/>
        <v>0.9183276597077389</v>
      </c>
      <c r="F173" s="9"/>
      <c r="G173" s="53"/>
    </row>
    <row r="174" spans="1:26" s="161" customFormat="1" ht="15.75">
      <c r="A174" s="16"/>
      <c r="B174" s="16" t="s">
        <v>11</v>
      </c>
      <c r="C174" s="16">
        <f>SUM(C162:C173)</f>
        <v>50513196</v>
      </c>
      <c r="D174" s="16">
        <f>SUM(D162:D173)</f>
        <v>48594150</v>
      </c>
      <c r="E174" s="86">
        <f>D174/C174</f>
        <v>0.9620090164162252</v>
      </c>
      <c r="F174" s="68"/>
      <c r="G174" s="182"/>
      <c r="H174" s="68"/>
      <c r="I174" s="68"/>
      <c r="J174" s="68"/>
      <c r="K174" s="68"/>
      <c r="L174" s="68"/>
      <c r="M174" s="68"/>
      <c r="N174" s="68"/>
      <c r="O174" s="68"/>
      <c r="P174" s="68"/>
      <c r="Q174" s="68"/>
      <c r="R174" s="68"/>
      <c r="S174" s="68"/>
      <c r="T174" s="68"/>
      <c r="U174" s="68"/>
      <c r="V174" s="68"/>
      <c r="W174" s="68"/>
      <c r="X174" s="68"/>
      <c r="Y174" s="68"/>
      <c r="Z174" s="68"/>
    </row>
    <row r="175" spans="1:7" ht="14.25">
      <c r="A175" s="58"/>
      <c r="B175" s="59"/>
      <c r="C175" s="183"/>
      <c r="D175" s="184"/>
      <c r="E175" s="184"/>
      <c r="F175" s="68"/>
      <c r="G175" s="50"/>
    </row>
    <row r="176" spans="1:26" s="180" customFormat="1" ht="15.75">
      <c r="A176" s="63" t="s">
        <v>294</v>
      </c>
      <c r="B176" s="63"/>
      <c r="C176" s="63"/>
      <c r="D176" s="63"/>
      <c r="E176" s="65"/>
      <c r="F176" s="13"/>
      <c r="G176" s="185"/>
      <c r="H176" s="179"/>
      <c r="I176" s="179"/>
      <c r="J176" s="179"/>
      <c r="K176" s="179"/>
      <c r="L176" s="179"/>
      <c r="M176" s="179"/>
      <c r="N176" s="179"/>
      <c r="O176" s="179"/>
      <c r="P176" s="179"/>
      <c r="Q176" s="179"/>
      <c r="R176" s="179"/>
      <c r="S176" s="179"/>
      <c r="T176" s="179"/>
      <c r="U176" s="179"/>
      <c r="V176" s="179"/>
      <c r="W176" s="179"/>
      <c r="X176" s="179"/>
      <c r="Y176" s="179"/>
      <c r="Z176" s="179"/>
    </row>
    <row r="177" spans="1:6" ht="15.75">
      <c r="A177" s="193" t="s">
        <v>260</v>
      </c>
      <c r="B177" s="193"/>
      <c r="C177" s="66"/>
      <c r="D177" s="64"/>
      <c r="E177" s="65"/>
      <c r="F177" s="40"/>
    </row>
    <row r="178" spans="1:6" ht="65.25" customHeight="1">
      <c r="A178" s="2" t="s">
        <v>3</v>
      </c>
      <c r="B178" s="2" t="s">
        <v>17</v>
      </c>
      <c r="C178" s="2" t="s">
        <v>340</v>
      </c>
      <c r="D178" s="2" t="s">
        <v>309</v>
      </c>
      <c r="E178" s="3" t="s">
        <v>99</v>
      </c>
      <c r="F178" s="181"/>
    </row>
    <row r="179" spans="1:6" ht="15.75">
      <c r="A179" s="6">
        <v>1</v>
      </c>
      <c r="B179" s="6" t="s">
        <v>160</v>
      </c>
      <c r="C179" s="6">
        <v>1901040</v>
      </c>
      <c r="D179" s="6">
        <v>1820923</v>
      </c>
      <c r="E179" s="17">
        <f>D179/C179</f>
        <v>0.9578562260657324</v>
      </c>
      <c r="F179" s="9"/>
    </row>
    <row r="180" spans="1:6" ht="15.75">
      <c r="A180" s="6">
        <v>2</v>
      </c>
      <c r="B180" s="6" t="s">
        <v>161</v>
      </c>
      <c r="C180" s="6">
        <v>4368120</v>
      </c>
      <c r="D180" s="6">
        <v>4216068</v>
      </c>
      <c r="E180" s="17">
        <f aca="true" t="shared" si="15" ref="E180:E191">D180/C180</f>
        <v>0.9651905167440455</v>
      </c>
      <c r="F180" s="9"/>
    </row>
    <row r="181" spans="1:6" ht="15.75">
      <c r="A181" s="6">
        <v>3</v>
      </c>
      <c r="B181" s="6" t="s">
        <v>162</v>
      </c>
      <c r="C181" s="6">
        <v>1719124</v>
      </c>
      <c r="D181" s="6">
        <v>1578269</v>
      </c>
      <c r="E181" s="17">
        <f t="shared" si="15"/>
        <v>0.9180658288756367</v>
      </c>
      <c r="F181" s="9"/>
    </row>
    <row r="182" spans="1:6" ht="15.75">
      <c r="A182" s="6">
        <v>4</v>
      </c>
      <c r="B182" s="6" t="s">
        <v>163</v>
      </c>
      <c r="C182" s="6">
        <v>5011768</v>
      </c>
      <c r="D182" s="6">
        <v>4539800</v>
      </c>
      <c r="E182" s="17">
        <f t="shared" si="15"/>
        <v>0.9058280431177181</v>
      </c>
      <c r="F182" s="9"/>
    </row>
    <row r="183" spans="1:6" ht="15.75">
      <c r="A183" s="6">
        <v>5</v>
      </c>
      <c r="B183" s="6" t="s">
        <v>164</v>
      </c>
      <c r="C183" s="6">
        <v>349770</v>
      </c>
      <c r="D183" s="6">
        <v>368402</v>
      </c>
      <c r="E183" s="17">
        <f t="shared" si="15"/>
        <v>1.0532692912485349</v>
      </c>
      <c r="F183" s="9"/>
    </row>
    <row r="184" spans="1:6" ht="15.75">
      <c r="A184" s="6">
        <v>6</v>
      </c>
      <c r="B184" s="6" t="s">
        <v>165</v>
      </c>
      <c r="C184" s="6">
        <v>2721086</v>
      </c>
      <c r="D184" s="6">
        <v>2560276</v>
      </c>
      <c r="E184" s="17">
        <f t="shared" si="15"/>
        <v>0.9409022721075335</v>
      </c>
      <c r="F184" s="9"/>
    </row>
    <row r="185" spans="1:6" ht="15.75">
      <c r="A185" s="6">
        <v>7</v>
      </c>
      <c r="B185" s="6" t="s">
        <v>184</v>
      </c>
      <c r="C185" s="6">
        <v>124422</v>
      </c>
      <c r="D185" s="6">
        <v>118797</v>
      </c>
      <c r="E185" s="17">
        <f t="shared" si="15"/>
        <v>0.9547909533683754</v>
      </c>
      <c r="F185" s="9"/>
    </row>
    <row r="186" spans="1:6" ht="15.75">
      <c r="A186" s="6">
        <v>8</v>
      </c>
      <c r="B186" s="6" t="s">
        <v>166</v>
      </c>
      <c r="C186" s="6">
        <v>5263104</v>
      </c>
      <c r="D186" s="6">
        <v>5001648</v>
      </c>
      <c r="E186" s="17">
        <f t="shared" si="15"/>
        <v>0.9503228513059974</v>
      </c>
      <c r="F186" s="9"/>
    </row>
    <row r="187" spans="1:6" ht="15.75">
      <c r="A187" s="6">
        <v>9</v>
      </c>
      <c r="B187" s="6" t="s">
        <v>167</v>
      </c>
      <c r="C187" s="6">
        <v>4152028</v>
      </c>
      <c r="D187" s="6">
        <v>4484538</v>
      </c>
      <c r="E187" s="17">
        <f t="shared" si="15"/>
        <v>1.0800837566606005</v>
      </c>
      <c r="F187" s="9"/>
    </row>
    <row r="188" spans="1:6" ht="15.75">
      <c r="A188" s="6">
        <v>10</v>
      </c>
      <c r="B188" s="6" t="s">
        <v>168</v>
      </c>
      <c r="C188" s="6">
        <v>3583674</v>
      </c>
      <c r="D188" s="6">
        <v>3444673</v>
      </c>
      <c r="E188" s="17">
        <f t="shared" si="15"/>
        <v>0.9612127107543822</v>
      </c>
      <c r="F188" s="9"/>
    </row>
    <row r="189" spans="1:6" ht="15.75">
      <c r="A189" s="6">
        <v>11</v>
      </c>
      <c r="B189" s="6" t="s">
        <v>169</v>
      </c>
      <c r="C189" s="6">
        <v>3314716</v>
      </c>
      <c r="D189" s="6">
        <v>3019734</v>
      </c>
      <c r="E189" s="17">
        <f t="shared" si="15"/>
        <v>0.9110083639141332</v>
      </c>
      <c r="F189" s="9"/>
    </row>
    <row r="190" spans="1:6" ht="15.75">
      <c r="A190" s="6">
        <v>12</v>
      </c>
      <c r="B190" s="6" t="s">
        <v>170</v>
      </c>
      <c r="C190" s="6">
        <v>2403178</v>
      </c>
      <c r="D190" s="6">
        <v>2163387</v>
      </c>
      <c r="E190" s="17">
        <f t="shared" si="15"/>
        <v>0.9002192097297829</v>
      </c>
      <c r="F190" s="9"/>
    </row>
    <row r="191" spans="1:26" s="161" customFormat="1" ht="15.75">
      <c r="A191" s="16"/>
      <c r="B191" s="16" t="s">
        <v>11</v>
      </c>
      <c r="C191" s="16">
        <f>SUM(C179:C190)</f>
        <v>34912030</v>
      </c>
      <c r="D191" s="16">
        <f>SUM(D179:D190)</f>
        <v>33316515</v>
      </c>
      <c r="E191" s="86">
        <f t="shared" si="15"/>
        <v>0.9542989909208947</v>
      </c>
      <c r="F191" s="68"/>
      <c r="G191" s="186"/>
      <c r="H191" s="68"/>
      <c r="I191" s="68"/>
      <c r="J191" s="68"/>
      <c r="K191" s="68"/>
      <c r="L191" s="68"/>
      <c r="M191" s="68"/>
      <c r="N191" s="68"/>
      <c r="O191" s="68"/>
      <c r="P191" s="68"/>
      <c r="Q191" s="68"/>
      <c r="R191" s="68"/>
      <c r="S191" s="68"/>
      <c r="T191" s="68"/>
      <c r="U191" s="68"/>
      <c r="V191" s="68"/>
      <c r="W191" s="68"/>
      <c r="X191" s="68"/>
      <c r="Y191" s="68"/>
      <c r="Z191" s="68"/>
    </row>
    <row r="192" spans="1:7" ht="14.25">
      <c r="A192" s="172"/>
      <c r="B192" s="187"/>
      <c r="C192" s="188"/>
      <c r="D192" s="189"/>
      <c r="E192" s="190"/>
      <c r="F192" s="161"/>
      <c r="G192" s="79"/>
    </row>
    <row r="193" spans="1:7" ht="14.25">
      <c r="A193" s="172"/>
      <c r="B193" s="187"/>
      <c r="C193" s="188"/>
      <c r="D193" s="189"/>
      <c r="E193" s="190"/>
      <c r="F193" s="161"/>
      <c r="G193" s="79"/>
    </row>
    <row r="194" spans="1:26" s="161" customFormat="1" ht="16.5" customHeight="1">
      <c r="A194" s="557" t="s">
        <v>87</v>
      </c>
      <c r="B194" s="557"/>
      <c r="C194" s="557"/>
      <c r="D194" s="557"/>
      <c r="E194" s="557"/>
      <c r="F194" s="557"/>
      <c r="G194" s="182"/>
      <c r="H194" s="68"/>
      <c r="I194" s="68"/>
      <c r="J194" s="68"/>
      <c r="K194" s="68"/>
      <c r="L194" s="68"/>
      <c r="M194" s="68"/>
      <c r="N194" s="68"/>
      <c r="O194" s="68"/>
      <c r="P194" s="68"/>
      <c r="Q194" s="68"/>
      <c r="R194" s="68"/>
      <c r="S194" s="68"/>
      <c r="T194" s="68"/>
      <c r="U194" s="68"/>
      <c r="V194" s="68"/>
      <c r="W194" s="68"/>
      <c r="X194" s="68"/>
      <c r="Y194" s="68"/>
      <c r="Z194" s="68"/>
    </row>
    <row r="195" spans="1:26" s="161" customFormat="1" ht="16.5" customHeight="1">
      <c r="A195" s="148"/>
      <c r="B195" s="103"/>
      <c r="C195" s="103"/>
      <c r="D195" s="124"/>
      <c r="E195" s="191"/>
      <c r="F195" s="103"/>
      <c r="G195" s="182"/>
      <c r="H195" s="68"/>
      <c r="I195" s="68"/>
      <c r="J195" s="68"/>
      <c r="K195" s="68"/>
      <c r="L195" s="68"/>
      <c r="M195" s="68"/>
      <c r="N195" s="68"/>
      <c r="O195" s="68"/>
      <c r="P195" s="68"/>
      <c r="Q195" s="68"/>
      <c r="R195" s="68"/>
      <c r="S195" s="68"/>
      <c r="T195" s="68"/>
      <c r="U195" s="68"/>
      <c r="V195" s="68"/>
      <c r="W195" s="68"/>
      <c r="X195" s="68"/>
      <c r="Y195" s="68"/>
      <c r="Z195" s="68"/>
    </row>
    <row r="196" spans="1:26" s="170" customFormat="1" ht="15.75">
      <c r="A196" s="576" t="s">
        <v>72</v>
      </c>
      <c r="B196" s="576"/>
      <c r="C196" s="576"/>
      <c r="D196" s="576"/>
      <c r="E196" s="576"/>
      <c r="F196" s="576"/>
      <c r="G196" s="54"/>
      <c r="H196" s="38"/>
      <c r="I196" s="38"/>
      <c r="J196" s="38"/>
      <c r="K196" s="38"/>
      <c r="L196" s="38"/>
      <c r="M196" s="38"/>
      <c r="N196" s="38"/>
      <c r="O196" s="38"/>
      <c r="P196" s="38"/>
      <c r="Q196" s="38"/>
      <c r="R196" s="38"/>
      <c r="S196" s="38"/>
      <c r="T196" s="38"/>
      <c r="U196" s="38"/>
      <c r="V196" s="38"/>
      <c r="W196" s="38"/>
      <c r="X196" s="38"/>
      <c r="Y196" s="38"/>
      <c r="Z196" s="38"/>
    </row>
    <row r="197" spans="1:26" s="170" customFormat="1" ht="15.75">
      <c r="A197" s="193" t="s">
        <v>261</v>
      </c>
      <c r="B197" s="192"/>
      <c r="C197" s="192"/>
      <c r="D197" s="192"/>
      <c r="E197" s="192"/>
      <c r="F197" s="192"/>
      <c r="G197" s="54"/>
      <c r="H197" s="38"/>
      <c r="I197" s="38"/>
      <c r="J197" s="38"/>
      <c r="K197" s="38"/>
      <c r="L197" s="38"/>
      <c r="M197" s="38"/>
      <c r="N197" s="38"/>
      <c r="O197" s="38"/>
      <c r="P197" s="38"/>
      <c r="Q197" s="38"/>
      <c r="R197" s="38"/>
      <c r="S197" s="38"/>
      <c r="T197" s="38"/>
      <c r="U197" s="38"/>
      <c r="V197" s="38"/>
      <c r="W197" s="38"/>
      <c r="X197" s="38"/>
      <c r="Y197" s="38"/>
      <c r="Z197" s="38"/>
    </row>
    <row r="198" spans="1:7" ht="25.5">
      <c r="A198" s="29" t="s">
        <v>3</v>
      </c>
      <c r="B198" s="29"/>
      <c r="C198" s="26" t="s">
        <v>4</v>
      </c>
      <c r="D198" s="26" t="s">
        <v>5</v>
      </c>
      <c r="E198" s="27" t="s">
        <v>6</v>
      </c>
      <c r="F198" s="26" t="s">
        <v>7</v>
      </c>
      <c r="G198" s="53"/>
    </row>
    <row r="199" spans="1:7" ht="15.75">
      <c r="A199" s="6">
        <v>1</v>
      </c>
      <c r="B199" s="6">
        <v>2</v>
      </c>
      <c r="C199" s="6">
        <v>3</v>
      </c>
      <c r="D199" s="6">
        <v>4</v>
      </c>
      <c r="E199" s="17" t="s">
        <v>8</v>
      </c>
      <c r="F199" s="6">
        <v>6</v>
      </c>
      <c r="G199" s="53"/>
    </row>
    <row r="200" spans="1:7" ht="31.5">
      <c r="A200" s="121">
        <v>1</v>
      </c>
      <c r="B200" s="194" t="s">
        <v>322</v>
      </c>
      <c r="C200" s="195">
        <f>D222</f>
        <v>1157.4303000000002</v>
      </c>
      <c r="D200" s="196">
        <v>1157.4303000000002</v>
      </c>
      <c r="E200" s="197">
        <f>D200-C200</f>
        <v>0</v>
      </c>
      <c r="F200" s="140">
        <f>E200/C200</f>
        <v>0</v>
      </c>
      <c r="G200" s="53"/>
    </row>
    <row r="201" spans="1:11" ht="30" customHeight="1">
      <c r="A201" s="121">
        <v>2</v>
      </c>
      <c r="B201" s="198" t="s">
        <v>295</v>
      </c>
      <c r="C201" s="195">
        <f>C222</f>
        <v>13929.418620018145</v>
      </c>
      <c r="D201" s="196">
        <v>13929.418620018145</v>
      </c>
      <c r="E201" s="197">
        <f>D201-C201</f>
        <v>0</v>
      </c>
      <c r="F201" s="140">
        <f>E201/C201</f>
        <v>0</v>
      </c>
      <c r="G201" s="53"/>
      <c r="K201" s="199"/>
    </row>
    <row r="202" spans="1:7" ht="29.25" customHeight="1">
      <c r="A202" s="121">
        <v>3</v>
      </c>
      <c r="B202" s="194" t="s">
        <v>345</v>
      </c>
      <c r="C202" s="195">
        <f>E264</f>
        <v>9801.3115</v>
      </c>
      <c r="D202" s="196">
        <v>9801.3115</v>
      </c>
      <c r="E202" s="197">
        <f>D202-C202</f>
        <v>0</v>
      </c>
      <c r="F202" s="140">
        <f>E202/C202</f>
        <v>0</v>
      </c>
      <c r="G202" s="53"/>
    </row>
    <row r="203" spans="1:7" ht="12.75">
      <c r="A203" s="71"/>
      <c r="B203" s="9"/>
      <c r="C203" s="9"/>
      <c r="D203" s="35"/>
      <c r="E203" s="36"/>
      <c r="F203" s="9"/>
      <c r="G203" s="53"/>
    </row>
    <row r="204" ht="12.75">
      <c r="A204" s="200"/>
    </row>
    <row r="205" spans="1:26" s="170" customFormat="1" ht="15.75">
      <c r="A205" s="201" t="s">
        <v>73</v>
      </c>
      <c r="B205" s="88"/>
      <c r="C205" s="88"/>
      <c r="D205" s="202"/>
      <c r="E205" s="203"/>
      <c r="F205" s="202"/>
      <c r="G205" s="204"/>
      <c r="H205" s="38"/>
      <c r="I205" s="38"/>
      <c r="J205" s="38"/>
      <c r="K205" s="38"/>
      <c r="L205" s="38"/>
      <c r="M205" s="38"/>
      <c r="N205" s="38"/>
      <c r="O205" s="38"/>
      <c r="P205" s="38"/>
      <c r="Q205" s="38"/>
      <c r="R205" s="38"/>
      <c r="S205" s="38"/>
      <c r="T205" s="38"/>
      <c r="U205" s="38"/>
      <c r="V205" s="38"/>
      <c r="W205" s="38"/>
      <c r="X205" s="38"/>
      <c r="Y205" s="38"/>
      <c r="Z205" s="38"/>
    </row>
    <row r="206" spans="1:26" s="170" customFormat="1" ht="15.75">
      <c r="A206" s="205"/>
      <c r="B206" s="202"/>
      <c r="C206" s="202"/>
      <c r="D206" s="202"/>
      <c r="E206" s="203"/>
      <c r="F206" s="202"/>
      <c r="G206" s="204"/>
      <c r="H206" s="38"/>
      <c r="I206" s="38"/>
      <c r="J206" s="38"/>
      <c r="K206" s="38"/>
      <c r="L206" s="38"/>
      <c r="M206" s="38"/>
      <c r="N206" s="38"/>
      <c r="O206" s="38"/>
      <c r="P206" s="38"/>
      <c r="Q206" s="38"/>
      <c r="R206" s="38"/>
      <c r="S206" s="38"/>
      <c r="T206" s="38"/>
      <c r="U206" s="38"/>
      <c r="V206" s="38"/>
      <c r="W206" s="38"/>
      <c r="X206" s="38"/>
      <c r="Y206" s="38"/>
      <c r="Z206" s="38"/>
    </row>
    <row r="207" spans="1:26" s="207" customFormat="1" ht="15.75">
      <c r="A207" s="105" t="s">
        <v>324</v>
      </c>
      <c r="B207" s="31"/>
      <c r="C207" s="31"/>
      <c r="D207" s="31"/>
      <c r="E207" s="31"/>
      <c r="F207" s="31"/>
      <c r="G207" s="206"/>
      <c r="H207" s="31"/>
      <c r="I207" s="31"/>
      <c r="J207" s="598"/>
      <c r="K207" s="598"/>
      <c r="L207" s="598"/>
      <c r="M207" s="31"/>
      <c r="N207" s="31"/>
      <c r="O207" s="31"/>
      <c r="P207" s="31"/>
      <c r="Q207" s="31"/>
      <c r="R207" s="31"/>
      <c r="S207" s="31"/>
      <c r="T207" s="31"/>
      <c r="U207" s="31"/>
      <c r="V207" s="31"/>
      <c r="W207" s="31"/>
      <c r="X207" s="31"/>
      <c r="Y207" s="31"/>
      <c r="Z207" s="31"/>
    </row>
    <row r="208" spans="1:15" ht="15.75">
      <c r="A208" s="193" t="s">
        <v>262</v>
      </c>
      <c r="B208" s="34"/>
      <c r="C208" s="34"/>
      <c r="D208" s="10"/>
      <c r="E208" s="208" t="s">
        <v>320</v>
      </c>
      <c r="F208" s="9"/>
      <c r="G208" s="49"/>
      <c r="I208" s="23" t="s">
        <v>207</v>
      </c>
      <c r="J208" s="37" t="s">
        <v>95</v>
      </c>
      <c r="K208" s="37" t="s">
        <v>211</v>
      </c>
      <c r="L208" s="23"/>
      <c r="M208" s="37" t="s">
        <v>95</v>
      </c>
      <c r="N208" s="37" t="s">
        <v>211</v>
      </c>
      <c r="O208" s="23"/>
    </row>
    <row r="209" spans="1:26" s="170" customFormat="1" ht="47.25" customHeight="1">
      <c r="A209" s="14" t="s">
        <v>9</v>
      </c>
      <c r="B209" s="14" t="s">
        <v>10</v>
      </c>
      <c r="C209" s="14" t="s">
        <v>296</v>
      </c>
      <c r="D209" s="14" t="s">
        <v>322</v>
      </c>
      <c r="E209" s="15" t="s">
        <v>323</v>
      </c>
      <c r="F209" s="514"/>
      <c r="G209" s="54"/>
      <c r="H209" s="38"/>
      <c r="I209" s="515" t="s">
        <v>208</v>
      </c>
      <c r="J209" s="516" t="s">
        <v>304</v>
      </c>
      <c r="K209" s="516" t="s">
        <v>304</v>
      </c>
      <c r="L209" s="516" t="s">
        <v>305</v>
      </c>
      <c r="M209" s="517" t="s">
        <v>243</v>
      </c>
      <c r="N209" s="517" t="s">
        <v>244</v>
      </c>
      <c r="O209" s="516" t="s">
        <v>216</v>
      </c>
      <c r="P209" s="38"/>
      <c r="Q209" s="38"/>
      <c r="R209" s="38"/>
      <c r="S209" s="38"/>
      <c r="T209" s="38"/>
      <c r="U209" s="38"/>
      <c r="V209" s="38"/>
      <c r="W209" s="38"/>
      <c r="X209" s="38"/>
      <c r="Y209" s="38"/>
      <c r="Z209" s="38"/>
    </row>
    <row r="210" spans="1:15" ht="15.75">
      <c r="A210" s="121">
        <v>1</v>
      </c>
      <c r="B210" s="122" t="s">
        <v>160</v>
      </c>
      <c r="C210" s="211">
        <f>L210</f>
        <v>810.6045129339145</v>
      </c>
      <c r="D210" s="211">
        <f>O210</f>
        <v>68.214</v>
      </c>
      <c r="E210" s="212">
        <f>D210/C210</f>
        <v>0.08415201113685537</v>
      </c>
      <c r="F210" s="209"/>
      <c r="G210" s="53" t="s">
        <v>47</v>
      </c>
      <c r="I210" s="23" t="s">
        <v>160</v>
      </c>
      <c r="J210" s="22">
        <v>390.6489191364752</v>
      </c>
      <c r="K210" s="22">
        <v>419.95559379743935</v>
      </c>
      <c r="L210" s="39">
        <f>J210+K210</f>
        <v>810.6045129339145</v>
      </c>
      <c r="M210" s="22">
        <v>26.55899999999997</v>
      </c>
      <c r="N210" s="22">
        <v>41.65500000000003</v>
      </c>
      <c r="O210" s="39">
        <f>M210+N210</f>
        <v>68.214</v>
      </c>
    </row>
    <row r="211" spans="1:15" ht="15.75">
      <c r="A211" s="121">
        <v>2</v>
      </c>
      <c r="B211" s="122" t="s">
        <v>161</v>
      </c>
      <c r="C211" s="211">
        <f aca="true" t="shared" si="16" ref="C211:C221">L211</f>
        <v>1253.5192538120327</v>
      </c>
      <c r="D211" s="211">
        <f aca="true" t="shared" si="17" ref="D211:D221">O211</f>
        <v>185.06570000000002</v>
      </c>
      <c r="E211" s="212">
        <f aca="true" t="shared" si="18" ref="E211:E221">D211/C211</f>
        <v>0.1476369026141428</v>
      </c>
      <c r="F211" s="209"/>
      <c r="G211" s="53"/>
      <c r="I211" s="23" t="s">
        <v>161</v>
      </c>
      <c r="J211" s="22">
        <v>619.4644028464598</v>
      </c>
      <c r="K211" s="22">
        <v>634.054850965573</v>
      </c>
      <c r="L211" s="39">
        <f aca="true" t="shared" si="19" ref="L211:L222">J211+K211</f>
        <v>1253.5192538120327</v>
      </c>
      <c r="M211" s="22">
        <v>21.81869999999992</v>
      </c>
      <c r="N211" s="22">
        <v>163.2470000000001</v>
      </c>
      <c r="O211" s="39">
        <f aca="true" t="shared" si="20" ref="O211:O221">M211+N211</f>
        <v>185.06570000000002</v>
      </c>
    </row>
    <row r="212" spans="1:15" ht="15.75">
      <c r="A212" s="121">
        <v>3</v>
      </c>
      <c r="B212" s="122" t="s">
        <v>162</v>
      </c>
      <c r="C212" s="211">
        <f t="shared" si="16"/>
        <v>748.8039254533047</v>
      </c>
      <c r="D212" s="211">
        <f t="shared" si="17"/>
        <v>96.01639999999998</v>
      </c>
      <c r="E212" s="212">
        <f t="shared" si="18"/>
        <v>0.12822635771023017</v>
      </c>
      <c r="F212" s="209"/>
      <c r="G212" s="53"/>
      <c r="I212" s="23" t="s">
        <v>162</v>
      </c>
      <c r="J212" s="22">
        <v>369.6811840325695</v>
      </c>
      <c r="K212" s="22">
        <v>379.1227414207352</v>
      </c>
      <c r="L212" s="39">
        <f t="shared" si="19"/>
        <v>748.8039254533047</v>
      </c>
      <c r="M212" s="22">
        <v>41.978999999999985</v>
      </c>
      <c r="N212" s="22">
        <v>54.03739999999999</v>
      </c>
      <c r="O212" s="39">
        <f t="shared" si="20"/>
        <v>96.01639999999998</v>
      </c>
    </row>
    <row r="213" spans="1:15" ht="15.75">
      <c r="A213" s="121">
        <v>4</v>
      </c>
      <c r="B213" s="122" t="s">
        <v>163</v>
      </c>
      <c r="C213" s="211">
        <f t="shared" si="16"/>
        <v>2086.974541632874</v>
      </c>
      <c r="D213" s="211">
        <f t="shared" si="17"/>
        <v>153.42400000000006</v>
      </c>
      <c r="E213" s="212">
        <f t="shared" si="18"/>
        <v>0.0735150318987405</v>
      </c>
      <c r="F213" s="52"/>
      <c r="G213" s="53"/>
      <c r="I213" s="23" t="s">
        <v>163</v>
      </c>
      <c r="J213" s="22">
        <v>974.092071094386</v>
      </c>
      <c r="K213" s="22">
        <v>1112.882470538488</v>
      </c>
      <c r="L213" s="39">
        <f t="shared" si="19"/>
        <v>2086.974541632874</v>
      </c>
      <c r="M213" s="22">
        <v>94.98800000000006</v>
      </c>
      <c r="N213" s="22">
        <v>58.43600000000001</v>
      </c>
      <c r="O213" s="39">
        <f t="shared" si="20"/>
        <v>153.42400000000006</v>
      </c>
    </row>
    <row r="214" spans="1:15" ht="15.75">
      <c r="A214" s="121">
        <v>5</v>
      </c>
      <c r="B214" s="122" t="s">
        <v>164</v>
      </c>
      <c r="C214" s="211">
        <f t="shared" si="16"/>
        <v>161.1352695878688</v>
      </c>
      <c r="D214" s="211">
        <f t="shared" si="17"/>
        <v>20.6434</v>
      </c>
      <c r="E214" s="212">
        <f t="shared" si="18"/>
        <v>0.12811223795261614</v>
      </c>
      <c r="F214" s="209"/>
      <c r="G214" s="53"/>
      <c r="I214" s="23" t="s">
        <v>164</v>
      </c>
      <c r="J214" s="22">
        <v>79.64669336877151</v>
      </c>
      <c r="K214" s="22">
        <v>81.4885762190973</v>
      </c>
      <c r="L214" s="39">
        <f t="shared" si="19"/>
        <v>161.1352695878688</v>
      </c>
      <c r="M214" s="22">
        <v>4.927800000000005</v>
      </c>
      <c r="N214" s="22">
        <v>15.715599999999995</v>
      </c>
      <c r="O214" s="39">
        <f t="shared" si="20"/>
        <v>20.6434</v>
      </c>
    </row>
    <row r="215" spans="1:15" ht="15.75">
      <c r="A215" s="121">
        <v>6</v>
      </c>
      <c r="B215" s="122" t="s">
        <v>165</v>
      </c>
      <c r="C215" s="211">
        <f t="shared" si="16"/>
        <v>1138.438641052534</v>
      </c>
      <c r="D215" s="211">
        <f t="shared" si="17"/>
        <v>134.0490000000001</v>
      </c>
      <c r="E215" s="212">
        <f t="shared" si="18"/>
        <v>0.11774811146261357</v>
      </c>
      <c r="F215" s="209"/>
      <c r="G215" s="53"/>
      <c r="I215" s="23" t="s">
        <v>165</v>
      </c>
      <c r="J215" s="22">
        <v>561.2015752539941</v>
      </c>
      <c r="K215" s="22">
        <v>577.2370657985399</v>
      </c>
      <c r="L215" s="39">
        <f t="shared" si="19"/>
        <v>1138.438641052534</v>
      </c>
      <c r="M215" s="22">
        <v>61.80900000000008</v>
      </c>
      <c r="N215" s="22">
        <v>72.24000000000001</v>
      </c>
      <c r="O215" s="39">
        <f t="shared" si="20"/>
        <v>134.0490000000001</v>
      </c>
    </row>
    <row r="216" spans="1:15" ht="15.75">
      <c r="A216" s="121">
        <v>7</v>
      </c>
      <c r="B216" s="122" t="s">
        <v>184</v>
      </c>
      <c r="C216" s="211">
        <f t="shared" si="16"/>
        <v>60.5454539461216</v>
      </c>
      <c r="D216" s="211">
        <f t="shared" si="17"/>
        <v>6.407999999999998</v>
      </c>
      <c r="E216" s="212">
        <f t="shared" si="18"/>
        <v>0.10583783888551519</v>
      </c>
      <c r="F216" s="209"/>
      <c r="G216" s="53"/>
      <c r="I216" s="213" t="s">
        <v>184</v>
      </c>
      <c r="J216" s="22">
        <v>31.908703829637002</v>
      </c>
      <c r="K216" s="22">
        <v>28.636750116484595</v>
      </c>
      <c r="L216" s="39">
        <f t="shared" si="19"/>
        <v>60.5454539461216</v>
      </c>
      <c r="M216" s="22">
        <v>3.174500000000002</v>
      </c>
      <c r="N216" s="22">
        <v>3.233499999999996</v>
      </c>
      <c r="O216" s="39">
        <f t="shared" si="20"/>
        <v>6.407999999999998</v>
      </c>
    </row>
    <row r="217" spans="1:15" ht="15.75">
      <c r="A217" s="121">
        <v>8</v>
      </c>
      <c r="B217" s="122" t="s">
        <v>166</v>
      </c>
      <c r="C217" s="211">
        <f t="shared" si="16"/>
        <v>2180.533497630352</v>
      </c>
      <c r="D217" s="211">
        <f t="shared" si="17"/>
        <v>180.71889999999996</v>
      </c>
      <c r="E217" s="212">
        <f t="shared" si="18"/>
        <v>0.08287829569983325</v>
      </c>
      <c r="F217" s="52"/>
      <c r="G217" s="53"/>
      <c r="I217" s="23" t="s">
        <v>166</v>
      </c>
      <c r="J217" s="22">
        <v>999.9358034076229</v>
      </c>
      <c r="K217" s="22">
        <v>1180.597694222729</v>
      </c>
      <c r="L217" s="39">
        <f t="shared" si="19"/>
        <v>2180.533497630352</v>
      </c>
      <c r="M217" s="22">
        <v>88.59889999999996</v>
      </c>
      <c r="N217" s="22">
        <v>92.12</v>
      </c>
      <c r="O217" s="39">
        <f t="shared" si="20"/>
        <v>180.71889999999996</v>
      </c>
    </row>
    <row r="218" spans="1:15" ht="15.75">
      <c r="A218" s="121">
        <v>9</v>
      </c>
      <c r="B218" s="122" t="s">
        <v>167</v>
      </c>
      <c r="C218" s="211">
        <f t="shared" si="16"/>
        <v>1702.1484054657108</v>
      </c>
      <c r="D218" s="211">
        <f t="shared" si="17"/>
        <v>29.45399999999995</v>
      </c>
      <c r="E218" s="212">
        <f t="shared" si="18"/>
        <v>0.017304014095023214</v>
      </c>
      <c r="F218" s="209"/>
      <c r="G218" s="53"/>
      <c r="I218" s="23" t="s">
        <v>167</v>
      </c>
      <c r="J218" s="22">
        <v>842.608450002089</v>
      </c>
      <c r="K218" s="22">
        <v>859.5399554636219</v>
      </c>
      <c r="L218" s="39">
        <f t="shared" si="19"/>
        <v>1702.1484054657108</v>
      </c>
      <c r="M218" s="22">
        <v>23.98199999999997</v>
      </c>
      <c r="N218" s="22">
        <v>5.47199999999998</v>
      </c>
      <c r="O218" s="39">
        <f t="shared" si="20"/>
        <v>29.45399999999995</v>
      </c>
    </row>
    <row r="219" spans="1:15" ht="15.75">
      <c r="A219" s="121">
        <v>10</v>
      </c>
      <c r="B219" s="122" t="s">
        <v>168</v>
      </c>
      <c r="C219" s="211">
        <f t="shared" si="16"/>
        <v>1410.329143593613</v>
      </c>
      <c r="D219" s="211">
        <f t="shared" si="17"/>
        <v>153.01400000000004</v>
      </c>
      <c r="E219" s="212">
        <f t="shared" si="18"/>
        <v>0.10849524077061198</v>
      </c>
      <c r="F219" s="209"/>
      <c r="G219" s="53"/>
      <c r="I219" s="23" t="s">
        <v>168</v>
      </c>
      <c r="J219" s="22">
        <v>720.380866979531</v>
      </c>
      <c r="K219" s="22">
        <v>689.9482766140821</v>
      </c>
      <c r="L219" s="39">
        <f t="shared" si="19"/>
        <v>1410.329143593613</v>
      </c>
      <c r="M219" s="22">
        <v>100.86299999999994</v>
      </c>
      <c r="N219" s="22">
        <v>52.151000000000096</v>
      </c>
      <c r="O219" s="39">
        <f t="shared" si="20"/>
        <v>153.01400000000004</v>
      </c>
    </row>
    <row r="220" spans="1:15" ht="15.75">
      <c r="A220" s="121">
        <v>11</v>
      </c>
      <c r="B220" s="122" t="s">
        <v>169</v>
      </c>
      <c r="C220" s="211">
        <f t="shared" si="16"/>
        <v>1330.4500231110874</v>
      </c>
      <c r="D220" s="211">
        <f t="shared" si="17"/>
        <v>39.347899999999996</v>
      </c>
      <c r="E220" s="212">
        <f t="shared" si="18"/>
        <v>0.02957488016572765</v>
      </c>
      <c r="F220" s="209"/>
      <c r="G220" s="53"/>
      <c r="I220" s="23" t="s">
        <v>169</v>
      </c>
      <c r="J220" s="22">
        <v>712.1813604378091</v>
      </c>
      <c r="K220" s="22">
        <v>618.2686626732782</v>
      </c>
      <c r="L220" s="39">
        <f t="shared" si="19"/>
        <v>1330.4500231110874</v>
      </c>
      <c r="M220" s="22">
        <v>8.647999999999996</v>
      </c>
      <c r="N220" s="22">
        <v>30.6999</v>
      </c>
      <c r="O220" s="39">
        <f t="shared" si="20"/>
        <v>39.347899999999996</v>
      </c>
    </row>
    <row r="221" spans="1:15" ht="15.75">
      <c r="A221" s="121">
        <v>12</v>
      </c>
      <c r="B221" s="122" t="s">
        <v>170</v>
      </c>
      <c r="C221" s="211">
        <f t="shared" si="16"/>
        <v>1045.9359517987305</v>
      </c>
      <c r="D221" s="211">
        <f t="shared" si="17"/>
        <v>91.07499999999999</v>
      </c>
      <c r="E221" s="212">
        <f t="shared" si="18"/>
        <v>0.08707512141960061</v>
      </c>
      <c r="F221" s="52"/>
      <c r="G221" s="53"/>
      <c r="I221" s="23" t="s">
        <v>170</v>
      </c>
      <c r="J221" s="22">
        <v>537.4058927915371</v>
      </c>
      <c r="K221" s="22">
        <v>508.5300590071935</v>
      </c>
      <c r="L221" s="39">
        <f t="shared" si="19"/>
        <v>1045.9359517987305</v>
      </c>
      <c r="M221" s="22">
        <v>42.668000000000006</v>
      </c>
      <c r="N221" s="22">
        <v>48.40699999999998</v>
      </c>
      <c r="O221" s="39">
        <f t="shared" si="20"/>
        <v>91.07499999999999</v>
      </c>
    </row>
    <row r="222" spans="1:15" ht="15.75">
      <c r="A222" s="214"/>
      <c r="B222" s="215" t="s">
        <v>11</v>
      </c>
      <c r="C222" s="216">
        <f>SUM(C210:C221)</f>
        <v>13929.418620018145</v>
      </c>
      <c r="D222" s="216">
        <f>SUM(D210:D221)</f>
        <v>1157.4303000000002</v>
      </c>
      <c r="E222" s="217">
        <f>D222/C222</f>
        <v>0.08309250598130796</v>
      </c>
      <c r="F222" s="9"/>
      <c r="G222" s="53"/>
      <c r="I222" s="23"/>
      <c r="J222" s="39">
        <f>SUM(J210:J221)</f>
        <v>6839.155923180882</v>
      </c>
      <c r="K222" s="39">
        <f>SUM(K210:K221)</f>
        <v>7090.262696837263</v>
      </c>
      <c r="L222" s="39">
        <f t="shared" si="19"/>
        <v>13929.418620018147</v>
      </c>
      <c r="M222" s="39">
        <f>SUM(M210:M221)</f>
        <v>520.0158999999999</v>
      </c>
      <c r="N222" s="39">
        <f>SUM(N210:N221)</f>
        <v>637.4144000000001</v>
      </c>
      <c r="O222" s="39">
        <f>M222+N222</f>
        <v>1157.4303</v>
      </c>
    </row>
    <row r="223" spans="1:7" ht="12.75">
      <c r="A223" s="35"/>
      <c r="B223" s="9"/>
      <c r="C223" s="9"/>
      <c r="D223" s="35"/>
      <c r="E223" s="36"/>
      <c r="F223" s="9"/>
      <c r="G223" s="50"/>
    </row>
    <row r="225" spans="1:26" s="170" customFormat="1" ht="15.75">
      <c r="A225" s="105" t="s">
        <v>326</v>
      </c>
      <c r="B225" s="31"/>
      <c r="C225" s="46"/>
      <c r="D225" s="11"/>
      <c r="E225" s="12"/>
      <c r="F225" s="218"/>
      <c r="G225" s="219"/>
      <c r="H225" s="38"/>
      <c r="I225" s="38"/>
      <c r="J225" s="38"/>
      <c r="K225" s="38"/>
      <c r="L225" s="38"/>
      <c r="M225" s="38"/>
      <c r="N225" s="38"/>
      <c r="O225" s="38"/>
      <c r="P225" s="38"/>
      <c r="Q225" s="38"/>
      <c r="R225" s="38"/>
      <c r="S225" s="38"/>
      <c r="T225" s="38"/>
      <c r="U225" s="38"/>
      <c r="V225" s="38"/>
      <c r="W225" s="38"/>
      <c r="X225" s="38"/>
      <c r="Y225" s="38"/>
      <c r="Z225" s="38"/>
    </row>
    <row r="226" spans="1:92" ht="15.75">
      <c r="A226" s="193" t="s">
        <v>263</v>
      </c>
      <c r="B226" s="34"/>
      <c r="C226" s="40"/>
      <c r="D226" s="10"/>
      <c r="E226" s="208" t="s">
        <v>320</v>
      </c>
      <c r="F226" s="9"/>
      <c r="I226" s="37" t="s">
        <v>95</v>
      </c>
      <c r="J226" s="37" t="s">
        <v>211</v>
      </c>
      <c r="K226" s="23"/>
      <c r="M226" s="37" t="s">
        <v>95</v>
      </c>
      <c r="N226" s="37" t="s">
        <v>211</v>
      </c>
      <c r="O226" s="23"/>
      <c r="Q226" s="37" t="s">
        <v>95</v>
      </c>
      <c r="R226" s="37" t="s">
        <v>211</v>
      </c>
      <c r="S226" s="23"/>
      <c r="CN226" s="1" t="s">
        <v>152</v>
      </c>
    </row>
    <row r="227" spans="1:26" s="100" customFormat="1" ht="47.25" customHeight="1">
      <c r="A227" s="2" t="s">
        <v>3</v>
      </c>
      <c r="B227" s="2" t="s">
        <v>10</v>
      </c>
      <c r="C227" s="2" t="str">
        <f>C209</f>
        <v>Allocation for 2019-20                 </v>
      </c>
      <c r="D227" s="2" t="s">
        <v>327</v>
      </c>
      <c r="E227" s="3" t="s">
        <v>328</v>
      </c>
      <c r="F227" s="518"/>
      <c r="G227" s="520"/>
      <c r="H227" s="4"/>
      <c r="I227" s="16" t="s">
        <v>205</v>
      </c>
      <c r="J227" s="16" t="s">
        <v>205</v>
      </c>
      <c r="K227" s="16" t="s">
        <v>209</v>
      </c>
      <c r="L227" s="4"/>
      <c r="M227" s="519" t="s">
        <v>206</v>
      </c>
      <c r="N227" s="519" t="s">
        <v>206</v>
      </c>
      <c r="O227" s="519" t="s">
        <v>210</v>
      </c>
      <c r="P227" s="4"/>
      <c r="Q227" s="519" t="s">
        <v>192</v>
      </c>
      <c r="R227" s="519" t="s">
        <v>192</v>
      </c>
      <c r="S227" s="519" t="s">
        <v>212</v>
      </c>
      <c r="T227" s="4"/>
      <c r="U227" s="4"/>
      <c r="V227" s="4"/>
      <c r="W227" s="4"/>
      <c r="X227" s="4"/>
      <c r="Y227" s="4"/>
      <c r="Z227" s="4"/>
    </row>
    <row r="228" spans="1:19" ht="15.75">
      <c r="A228" s="220">
        <v>1</v>
      </c>
      <c r="B228" s="122" t="s">
        <v>160</v>
      </c>
      <c r="C228" s="196">
        <f>C210</f>
        <v>810.6045129339145</v>
      </c>
      <c r="D228" s="196">
        <f>S228</f>
        <v>91.65899999999993</v>
      </c>
      <c r="E228" s="140">
        <f aca="true" t="shared" si="21" ref="E228:E239">D228/C210</f>
        <v>0.11307487009694522</v>
      </c>
      <c r="F228" s="9"/>
      <c r="I228" s="23">
        <v>268.825</v>
      </c>
      <c r="J228" s="22">
        <v>281.697</v>
      </c>
      <c r="K228" s="39">
        <f>I228+J228</f>
        <v>550.5219999999999</v>
      </c>
      <c r="M228" s="22">
        <v>253.82600000000002</v>
      </c>
      <c r="N228" s="22">
        <v>273.25100000000003</v>
      </c>
      <c r="O228" s="39">
        <f>M228+N228</f>
        <v>527.077</v>
      </c>
      <c r="Q228" s="22">
        <v>41.557999999999936</v>
      </c>
      <c r="R228" s="22">
        <v>50.101</v>
      </c>
      <c r="S228" s="39">
        <f>Q228+R228</f>
        <v>91.65899999999993</v>
      </c>
    </row>
    <row r="229" spans="1:19" ht="15.75">
      <c r="A229" s="220">
        <v>2</v>
      </c>
      <c r="B229" s="122" t="s">
        <v>161</v>
      </c>
      <c r="C229" s="196">
        <f aca="true" t="shared" si="22" ref="C229:C239">C211</f>
        <v>1253.5192538120327</v>
      </c>
      <c r="D229" s="196">
        <f aca="true" t="shared" si="23" ref="D229:D239">S229</f>
        <v>24.320699999999988</v>
      </c>
      <c r="E229" s="140">
        <f t="shared" si="21"/>
        <v>0.019401935730974353</v>
      </c>
      <c r="F229" s="9"/>
      <c r="I229" s="23">
        <v>614.435</v>
      </c>
      <c r="J229" s="22">
        <v>483.271</v>
      </c>
      <c r="K229" s="39">
        <f aca="true" t="shared" si="24" ref="K229:K239">I229+J229</f>
        <v>1097.706</v>
      </c>
      <c r="M229" s="22">
        <v>626.042</v>
      </c>
      <c r="N229" s="22">
        <v>632.409</v>
      </c>
      <c r="O229" s="39">
        <f aca="true" t="shared" si="25" ref="O229:O240">M229+N229</f>
        <v>1258.451</v>
      </c>
      <c r="Q229" s="22">
        <v>10.211699999999837</v>
      </c>
      <c r="R229" s="22">
        <v>14.109000000000151</v>
      </c>
      <c r="S229" s="39">
        <f aca="true" t="shared" si="26" ref="S229:S240">Q229+R229</f>
        <v>24.320699999999988</v>
      </c>
    </row>
    <row r="230" spans="1:19" ht="15.75">
      <c r="A230" s="220">
        <v>3</v>
      </c>
      <c r="B230" s="122" t="s">
        <v>162</v>
      </c>
      <c r="C230" s="196">
        <f t="shared" si="22"/>
        <v>748.8039254533047</v>
      </c>
      <c r="D230" s="196">
        <f t="shared" si="23"/>
        <v>106.26771999999997</v>
      </c>
      <c r="E230" s="140">
        <f t="shared" si="21"/>
        <v>0.1419166171380158</v>
      </c>
      <c r="F230" s="9"/>
      <c r="I230" s="23">
        <v>239.339</v>
      </c>
      <c r="J230" s="22">
        <v>239.23199999999997</v>
      </c>
      <c r="K230" s="39">
        <f t="shared" si="24"/>
        <v>478.57099999999997</v>
      </c>
      <c r="M230" s="22">
        <v>231.5794</v>
      </c>
      <c r="N230" s="22">
        <v>236.74027999999998</v>
      </c>
      <c r="O230" s="39">
        <f t="shared" si="25"/>
        <v>468.31967999999995</v>
      </c>
      <c r="Q230" s="22">
        <v>49.73859999999999</v>
      </c>
      <c r="R230" s="22">
        <v>56.52911999999998</v>
      </c>
      <c r="S230" s="39">
        <f t="shared" si="26"/>
        <v>106.26771999999997</v>
      </c>
    </row>
    <row r="231" spans="1:19" ht="15.75">
      <c r="A231" s="220">
        <v>4</v>
      </c>
      <c r="B231" s="122" t="s">
        <v>163</v>
      </c>
      <c r="C231" s="196">
        <f t="shared" si="22"/>
        <v>2086.974541632874</v>
      </c>
      <c r="D231" s="196">
        <f t="shared" si="23"/>
        <v>163.5272</v>
      </c>
      <c r="E231" s="140">
        <f t="shared" si="21"/>
        <v>0.07835610676498925</v>
      </c>
      <c r="F231" s="9"/>
      <c r="I231" s="23">
        <v>570.41</v>
      </c>
      <c r="J231" s="22">
        <v>726.443</v>
      </c>
      <c r="K231" s="39">
        <f t="shared" si="24"/>
        <v>1296.853</v>
      </c>
      <c r="M231" s="22">
        <v>605.7876</v>
      </c>
      <c r="N231" s="22">
        <v>680.9622</v>
      </c>
      <c r="O231" s="39">
        <f t="shared" si="25"/>
        <v>1286.7498</v>
      </c>
      <c r="Q231" s="22">
        <v>59.61040000000003</v>
      </c>
      <c r="R231" s="22">
        <v>103.91679999999997</v>
      </c>
      <c r="S231" s="39">
        <f t="shared" si="26"/>
        <v>163.5272</v>
      </c>
    </row>
    <row r="232" spans="1:19" ht="15.75">
      <c r="A232" s="220">
        <v>5</v>
      </c>
      <c r="B232" s="122" t="s">
        <v>164</v>
      </c>
      <c r="C232" s="196">
        <f t="shared" si="22"/>
        <v>161.1352695878688</v>
      </c>
      <c r="D232" s="196">
        <f t="shared" si="23"/>
        <v>23.037900000000008</v>
      </c>
      <c r="E232" s="140">
        <f t="shared" si="21"/>
        <v>0.14297242347329298</v>
      </c>
      <c r="F232" s="9"/>
      <c r="I232" s="23">
        <v>66.206</v>
      </c>
      <c r="J232" s="22">
        <v>56.7445</v>
      </c>
      <c r="K232" s="39">
        <f t="shared" si="24"/>
        <v>122.9505</v>
      </c>
      <c r="M232" s="22">
        <v>65.416</v>
      </c>
      <c r="N232" s="22">
        <v>55.14</v>
      </c>
      <c r="O232" s="39">
        <f t="shared" si="25"/>
        <v>120.556</v>
      </c>
      <c r="Q232" s="22">
        <v>5.717800000000011</v>
      </c>
      <c r="R232" s="22">
        <v>17.320099999999996</v>
      </c>
      <c r="S232" s="39">
        <f t="shared" si="26"/>
        <v>23.037900000000008</v>
      </c>
    </row>
    <row r="233" spans="1:19" ht="15.75">
      <c r="A233" s="220">
        <v>6</v>
      </c>
      <c r="B233" s="122" t="s">
        <v>165</v>
      </c>
      <c r="C233" s="196">
        <f t="shared" si="22"/>
        <v>1138.438641052534</v>
      </c>
      <c r="D233" s="196">
        <f t="shared" si="23"/>
        <v>187.7901000000001</v>
      </c>
      <c r="E233" s="140">
        <f t="shared" si="21"/>
        <v>0.1649540811671504</v>
      </c>
      <c r="F233" s="9"/>
      <c r="I233" s="23">
        <v>403.87199999999996</v>
      </c>
      <c r="J233" s="22">
        <v>413.19</v>
      </c>
      <c r="K233" s="39">
        <f t="shared" si="24"/>
        <v>817.0619999999999</v>
      </c>
      <c r="M233" s="22">
        <v>379.2809</v>
      </c>
      <c r="N233" s="22">
        <v>384.03999999999996</v>
      </c>
      <c r="O233" s="39">
        <f t="shared" si="25"/>
        <v>763.3208999999999</v>
      </c>
      <c r="Q233" s="22">
        <v>86.40010000000007</v>
      </c>
      <c r="R233" s="22">
        <v>101.39000000000004</v>
      </c>
      <c r="S233" s="39">
        <f t="shared" si="26"/>
        <v>187.7901000000001</v>
      </c>
    </row>
    <row r="234" spans="1:19" ht="15.75">
      <c r="A234" s="220">
        <v>7</v>
      </c>
      <c r="B234" s="122" t="s">
        <v>184</v>
      </c>
      <c r="C234" s="196">
        <f t="shared" si="22"/>
        <v>60.5454539461216</v>
      </c>
      <c r="D234" s="196">
        <f t="shared" si="23"/>
        <v>3.5600999999999985</v>
      </c>
      <c r="E234" s="140">
        <f t="shared" si="21"/>
        <v>0.05880045103250977</v>
      </c>
      <c r="F234" s="9"/>
      <c r="I234" s="23">
        <v>18.587400000000002</v>
      </c>
      <c r="J234" s="22">
        <v>16.4616</v>
      </c>
      <c r="K234" s="39">
        <f t="shared" si="24"/>
        <v>35.04900000000001</v>
      </c>
      <c r="M234" s="22">
        <v>20.0743</v>
      </c>
      <c r="N234" s="22">
        <v>17.8226</v>
      </c>
      <c r="O234" s="39">
        <f t="shared" si="25"/>
        <v>37.8969</v>
      </c>
      <c r="Q234" s="22">
        <v>1.6876000000000033</v>
      </c>
      <c r="R234" s="22">
        <v>1.8724999999999952</v>
      </c>
      <c r="S234" s="39">
        <f t="shared" si="26"/>
        <v>3.5600999999999985</v>
      </c>
    </row>
    <row r="235" spans="1:19" ht="15.75">
      <c r="A235" s="220">
        <v>8</v>
      </c>
      <c r="B235" s="122" t="s">
        <v>166</v>
      </c>
      <c r="C235" s="196">
        <f t="shared" si="22"/>
        <v>2180.533497630352</v>
      </c>
      <c r="D235" s="196">
        <f t="shared" si="23"/>
        <v>136.92989999999998</v>
      </c>
      <c r="E235" s="140">
        <f t="shared" si="21"/>
        <v>0.06279651293997804</v>
      </c>
      <c r="F235" s="9"/>
      <c r="I235" s="23">
        <v>599.233</v>
      </c>
      <c r="J235" s="22">
        <v>766.253</v>
      </c>
      <c r="K235" s="39">
        <f t="shared" si="24"/>
        <v>1365.4859999999999</v>
      </c>
      <c r="M235" s="22">
        <v>659.0289999999999</v>
      </c>
      <c r="N235" s="22">
        <v>750.2460000000001</v>
      </c>
      <c r="O235" s="39">
        <f t="shared" si="25"/>
        <v>1409.275</v>
      </c>
      <c r="Q235" s="22">
        <v>28.802900000000022</v>
      </c>
      <c r="R235" s="22">
        <v>108.12699999999995</v>
      </c>
      <c r="S235" s="39">
        <f t="shared" si="26"/>
        <v>136.92989999999998</v>
      </c>
    </row>
    <row r="236" spans="1:19" ht="15.75">
      <c r="A236" s="220">
        <v>9</v>
      </c>
      <c r="B236" s="122" t="s">
        <v>167</v>
      </c>
      <c r="C236" s="196">
        <f t="shared" si="22"/>
        <v>1702.1484054657108</v>
      </c>
      <c r="D236" s="196">
        <f t="shared" si="23"/>
        <v>134.462</v>
      </c>
      <c r="E236" s="140">
        <f t="shared" si="21"/>
        <v>0.07899546218663052</v>
      </c>
      <c r="F236" s="9"/>
      <c r="I236" s="23">
        <v>689.3779999999999</v>
      </c>
      <c r="J236" s="22">
        <v>724.469</v>
      </c>
      <c r="K236" s="39">
        <f t="shared" si="24"/>
        <v>1413.847</v>
      </c>
      <c r="M236" s="22">
        <v>636.1600000000001</v>
      </c>
      <c r="N236" s="22">
        <v>672.6789999999999</v>
      </c>
      <c r="O236" s="39">
        <f t="shared" si="25"/>
        <v>1308.839</v>
      </c>
      <c r="Q236" s="22">
        <v>77.19999999999982</v>
      </c>
      <c r="R236" s="22">
        <v>57.26200000000017</v>
      </c>
      <c r="S236" s="39">
        <f t="shared" si="26"/>
        <v>134.462</v>
      </c>
    </row>
    <row r="237" spans="1:19" ht="15.75">
      <c r="A237" s="220">
        <v>10</v>
      </c>
      <c r="B237" s="122" t="s">
        <v>168</v>
      </c>
      <c r="C237" s="196">
        <f t="shared" si="22"/>
        <v>1410.329143593613</v>
      </c>
      <c r="D237" s="196">
        <f t="shared" si="23"/>
        <v>17.221000000000004</v>
      </c>
      <c r="E237" s="140">
        <f t="shared" si="21"/>
        <v>0.012210624787997887</v>
      </c>
      <c r="F237" s="9"/>
      <c r="I237" s="23">
        <v>450.172</v>
      </c>
      <c r="J237" s="22">
        <v>478.637</v>
      </c>
      <c r="K237" s="39">
        <f t="shared" si="24"/>
        <v>928.809</v>
      </c>
      <c r="M237" s="22">
        <v>547.9590000000001</v>
      </c>
      <c r="N237" s="22">
        <v>516.643</v>
      </c>
      <c r="O237" s="39">
        <f t="shared" si="25"/>
        <v>1064.602</v>
      </c>
      <c r="Q237" s="22">
        <v>3.075999999999908</v>
      </c>
      <c r="R237" s="22">
        <v>14.145000000000095</v>
      </c>
      <c r="S237" s="39">
        <f t="shared" si="26"/>
        <v>17.221000000000004</v>
      </c>
    </row>
    <row r="238" spans="1:19" ht="15.75">
      <c r="A238" s="220">
        <v>11</v>
      </c>
      <c r="B238" s="122" t="s">
        <v>169</v>
      </c>
      <c r="C238" s="196">
        <f t="shared" si="22"/>
        <v>1330.4500231110874</v>
      </c>
      <c r="D238" s="196">
        <f t="shared" si="23"/>
        <v>99.1329</v>
      </c>
      <c r="E238" s="140">
        <f t="shared" si="21"/>
        <v>0.07451080332066166</v>
      </c>
      <c r="F238" s="9"/>
      <c r="I238" s="23">
        <v>548.313</v>
      </c>
      <c r="J238" s="22">
        <v>452.486</v>
      </c>
      <c r="K238" s="39">
        <f t="shared" si="24"/>
        <v>1000.799</v>
      </c>
      <c r="M238" s="22">
        <v>488.063</v>
      </c>
      <c r="N238" s="22">
        <v>452.951</v>
      </c>
      <c r="O238" s="39">
        <f t="shared" si="25"/>
        <v>941.014</v>
      </c>
      <c r="Q238" s="22">
        <v>68.89800000000002</v>
      </c>
      <c r="R238" s="22">
        <v>30.234899999999982</v>
      </c>
      <c r="S238" s="39">
        <f t="shared" si="26"/>
        <v>99.1329</v>
      </c>
    </row>
    <row r="239" spans="1:19" ht="15.75">
      <c r="A239" s="220">
        <v>12</v>
      </c>
      <c r="B239" s="122" t="s">
        <v>170</v>
      </c>
      <c r="C239" s="196">
        <f t="shared" si="22"/>
        <v>1045.9359517987305</v>
      </c>
      <c r="D239" s="196">
        <f t="shared" si="23"/>
        <v>114.22699999999998</v>
      </c>
      <c r="E239" s="140">
        <f t="shared" si="21"/>
        <v>0.10921032000435595</v>
      </c>
      <c r="F239" s="9"/>
      <c r="I239" s="23">
        <v>358.835</v>
      </c>
      <c r="J239" s="22">
        <v>334.822</v>
      </c>
      <c r="K239" s="39">
        <f t="shared" si="24"/>
        <v>693.6569999999999</v>
      </c>
      <c r="M239" s="22">
        <v>345.997</v>
      </c>
      <c r="N239" s="22">
        <v>324.508</v>
      </c>
      <c r="O239" s="39">
        <f t="shared" si="25"/>
        <v>670.505</v>
      </c>
      <c r="Q239" s="22">
        <v>55.50599999999997</v>
      </c>
      <c r="R239" s="22">
        <v>58.721000000000004</v>
      </c>
      <c r="S239" s="39">
        <f t="shared" si="26"/>
        <v>114.22699999999998</v>
      </c>
    </row>
    <row r="240" spans="1:19" ht="15.75">
      <c r="A240" s="221"/>
      <c r="B240" s="222" t="s">
        <v>11</v>
      </c>
      <c r="C240" s="223">
        <f>SUM(C228:C239)</f>
        <v>13929.418620018145</v>
      </c>
      <c r="D240" s="224">
        <f>SUM(D228:D239)</f>
        <v>1102.1355200000003</v>
      </c>
      <c r="E240" s="225">
        <f>D240/C240</f>
        <v>0.07912286578968251</v>
      </c>
      <c r="F240" s="68"/>
      <c r="I240" s="39">
        <f>SUM(I228:I239)</f>
        <v>4827.6053999999995</v>
      </c>
      <c r="J240" s="39">
        <f>SUM(J228:J239)</f>
        <v>4973.7061</v>
      </c>
      <c r="K240" s="39">
        <f>I240+J240</f>
        <v>9801.3115</v>
      </c>
      <c r="M240" s="39">
        <f>SUM(M228:M239)</f>
        <v>4859.2142</v>
      </c>
      <c r="N240" s="39">
        <f>SUM(N228:N239)</f>
        <v>4997.39208</v>
      </c>
      <c r="O240" s="39">
        <f t="shared" si="25"/>
        <v>9856.60628</v>
      </c>
      <c r="Q240" s="39">
        <f>SUM(Q228:Q239)</f>
        <v>488.4070999999996</v>
      </c>
      <c r="R240" s="39">
        <f>SUM(R228:R239)</f>
        <v>613.7284200000004</v>
      </c>
      <c r="S240" s="39">
        <f t="shared" si="26"/>
        <v>1102.13552</v>
      </c>
    </row>
    <row r="241" spans="1:6" ht="12.75">
      <c r="A241" s="35"/>
      <c r="B241" s="9"/>
      <c r="C241" s="9"/>
      <c r="D241" s="35"/>
      <c r="E241" s="36"/>
      <c r="F241" s="9"/>
    </row>
    <row r="242" spans="1:6" ht="12.75">
      <c r="A242" s="226"/>
      <c r="B242" s="227"/>
      <c r="C242" s="227"/>
      <c r="D242" s="228"/>
      <c r="E242" s="229"/>
      <c r="F242" s="230"/>
    </row>
    <row r="243" spans="1:26" s="170" customFormat="1" ht="14.25">
      <c r="A243" s="31" t="s">
        <v>134</v>
      </c>
      <c r="B243" s="31"/>
      <c r="C243" s="38"/>
      <c r="D243" s="32"/>
      <c r="E243" s="33"/>
      <c r="F243" s="38"/>
      <c r="G243" s="54"/>
      <c r="H243" s="38"/>
      <c r="I243" s="9"/>
      <c r="J243" s="9"/>
      <c r="K243" s="38"/>
      <c r="L243" s="38"/>
      <c r="M243" s="38"/>
      <c r="N243" s="38"/>
      <c r="O243" s="38"/>
      <c r="P243" s="38"/>
      <c r="Q243" s="38"/>
      <c r="R243" s="38"/>
      <c r="S243" s="38"/>
      <c r="T243" s="38"/>
      <c r="U243" s="38"/>
      <c r="V243" s="38"/>
      <c r="W243" s="38"/>
      <c r="X243" s="38"/>
      <c r="Y243" s="38"/>
      <c r="Z243" s="38"/>
    </row>
    <row r="244" spans="1:7" ht="12.75">
      <c r="A244" s="34" t="s">
        <v>264</v>
      </c>
      <c r="B244" s="9"/>
      <c r="C244" s="9"/>
      <c r="D244" s="35"/>
      <c r="E244" s="36"/>
      <c r="F244" s="231" t="s">
        <v>12</v>
      </c>
      <c r="G244" s="53"/>
    </row>
    <row r="245" spans="1:10" ht="48" customHeight="1">
      <c r="A245" s="2" t="s">
        <v>13</v>
      </c>
      <c r="B245" s="2" t="s">
        <v>325</v>
      </c>
      <c r="C245" s="2" t="s">
        <v>332</v>
      </c>
      <c r="D245" s="2" t="s">
        <v>14</v>
      </c>
      <c r="E245" s="3" t="s">
        <v>15</v>
      </c>
      <c r="F245" s="2" t="s">
        <v>16</v>
      </c>
      <c r="G245" s="53"/>
      <c r="I245" s="38"/>
      <c r="J245" s="38"/>
    </row>
    <row r="246" spans="1:7" ht="15.75">
      <c r="A246" s="216">
        <f>C240</f>
        <v>13929.418620018145</v>
      </c>
      <c r="B246" s="232">
        <f>D222</f>
        <v>1157.4303000000002</v>
      </c>
      <c r="C246" s="232">
        <f>D202</f>
        <v>9801.3115</v>
      </c>
      <c r="D246" s="233">
        <f>B246+C246</f>
        <v>10958.7418</v>
      </c>
      <c r="E246" s="234">
        <f>D246/A246</f>
        <v>0.7867336102779661</v>
      </c>
      <c r="F246" s="233">
        <f>A246*85/100</f>
        <v>11840.005827015424</v>
      </c>
      <c r="G246" s="53"/>
    </row>
    <row r="247" spans="1:7" ht="12.75">
      <c r="A247" s="574" t="s">
        <v>80</v>
      </c>
      <c r="B247" s="574"/>
      <c r="C247" s="574"/>
      <c r="D247" s="45"/>
      <c r="E247" s="45"/>
      <c r="F247" s="9"/>
      <c r="G247" s="53"/>
    </row>
    <row r="248" spans="1:7" ht="12.75">
      <c r="A248" s="35"/>
      <c r="B248" s="9"/>
      <c r="C248" s="9"/>
      <c r="D248" s="35"/>
      <c r="E248" s="36"/>
      <c r="F248" s="9"/>
      <c r="G248" s="53"/>
    </row>
    <row r="249" spans="1:26" s="170" customFormat="1" ht="14.25">
      <c r="A249" s="71" t="s">
        <v>239</v>
      </c>
      <c r="B249" s="71"/>
      <c r="C249" s="9"/>
      <c r="D249" s="35"/>
      <c r="E249" s="36"/>
      <c r="F249" s="9"/>
      <c r="G249" s="53"/>
      <c r="H249" s="38"/>
      <c r="I249" s="38"/>
      <c r="J249" s="38"/>
      <c r="K249" s="38"/>
      <c r="L249" s="38"/>
      <c r="M249" s="38"/>
      <c r="N249" s="38"/>
      <c r="O249" s="38"/>
      <c r="P249" s="38"/>
      <c r="Q249" s="38"/>
      <c r="R249" s="38"/>
      <c r="S249" s="38"/>
      <c r="T249" s="38"/>
      <c r="U249" s="38"/>
      <c r="V249" s="38"/>
      <c r="W249" s="38"/>
      <c r="X249" s="38"/>
      <c r="Y249" s="38"/>
      <c r="Z249" s="38"/>
    </row>
    <row r="250" spans="1:7" ht="12.75">
      <c r="A250" s="34" t="s">
        <v>264</v>
      </c>
      <c r="B250" s="34"/>
      <c r="C250" s="9"/>
      <c r="D250" s="35"/>
      <c r="E250" s="36"/>
      <c r="F250" s="9"/>
      <c r="G250" s="53"/>
    </row>
    <row r="251" spans="1:7" ht="45.75" customHeight="1">
      <c r="A251" s="2" t="s">
        <v>3</v>
      </c>
      <c r="B251" s="2" t="s">
        <v>17</v>
      </c>
      <c r="C251" s="235" t="str">
        <f>C227</f>
        <v>Allocation for 2019-20                 </v>
      </c>
      <c r="D251" s="2" t="s">
        <v>325</v>
      </c>
      <c r="E251" s="3" t="s">
        <v>100</v>
      </c>
      <c r="F251" s="2" t="s">
        <v>18</v>
      </c>
      <c r="G251" s="236" t="s">
        <v>19</v>
      </c>
    </row>
    <row r="252" spans="1:7" ht="15.75">
      <c r="A252" s="121">
        <v>1</v>
      </c>
      <c r="B252" s="237" t="s">
        <v>160</v>
      </c>
      <c r="C252" s="211">
        <f>C210</f>
        <v>810.6045129339145</v>
      </c>
      <c r="D252" s="211">
        <f aca="true" t="shared" si="27" ref="D252:D263">D210</f>
        <v>68.214</v>
      </c>
      <c r="E252" s="211">
        <f>K228</f>
        <v>550.5219999999999</v>
      </c>
      <c r="F252" s="211">
        <f>D252+E252</f>
        <v>618.7359999999999</v>
      </c>
      <c r="G252" s="238">
        <f aca="true" t="shared" si="28" ref="G252:G264">F252/C252</f>
        <v>0.7633019433367539</v>
      </c>
    </row>
    <row r="253" spans="1:7" ht="15.75">
      <c r="A253" s="121">
        <v>2</v>
      </c>
      <c r="B253" s="237" t="s">
        <v>161</v>
      </c>
      <c r="C253" s="211">
        <f aca="true" t="shared" si="29" ref="C253:C263">C211</f>
        <v>1253.5192538120327</v>
      </c>
      <c r="D253" s="211">
        <f t="shared" si="27"/>
        <v>185.06570000000002</v>
      </c>
      <c r="E253" s="211">
        <f aca="true" t="shared" si="30" ref="E253:E263">K229</f>
        <v>1097.706</v>
      </c>
      <c r="F253" s="211">
        <f aca="true" t="shared" si="31" ref="F253:F263">D253+E253</f>
        <v>1282.7717</v>
      </c>
      <c r="G253" s="238">
        <f t="shared" si="28"/>
        <v>1.0233362559841093</v>
      </c>
    </row>
    <row r="254" spans="1:7" ht="15.75">
      <c r="A254" s="121">
        <v>3</v>
      </c>
      <c r="B254" s="237" t="s">
        <v>162</v>
      </c>
      <c r="C254" s="211">
        <f t="shared" si="29"/>
        <v>748.8039254533047</v>
      </c>
      <c r="D254" s="211">
        <f t="shared" si="27"/>
        <v>96.01639999999998</v>
      </c>
      <c r="E254" s="211">
        <f t="shared" si="30"/>
        <v>478.57099999999997</v>
      </c>
      <c r="F254" s="211">
        <f t="shared" si="31"/>
        <v>574.5873999999999</v>
      </c>
      <c r="G254" s="238">
        <f t="shared" si="28"/>
        <v>0.7673402615406442</v>
      </c>
    </row>
    <row r="255" spans="1:7" ht="15.75">
      <c r="A255" s="121">
        <v>4</v>
      </c>
      <c r="B255" s="237" t="s">
        <v>163</v>
      </c>
      <c r="C255" s="211">
        <f t="shared" si="29"/>
        <v>2086.974541632874</v>
      </c>
      <c r="D255" s="211">
        <f t="shared" si="27"/>
        <v>153.42400000000006</v>
      </c>
      <c r="E255" s="211">
        <f t="shared" si="30"/>
        <v>1296.853</v>
      </c>
      <c r="F255" s="211">
        <f t="shared" si="31"/>
        <v>1450.277</v>
      </c>
      <c r="G255" s="238">
        <f t="shared" si="28"/>
        <v>0.6949183955379186</v>
      </c>
    </row>
    <row r="256" spans="1:7" ht="15.75">
      <c r="A256" s="121">
        <v>5</v>
      </c>
      <c r="B256" s="237" t="s">
        <v>164</v>
      </c>
      <c r="C256" s="211">
        <f t="shared" si="29"/>
        <v>161.1352695878688</v>
      </c>
      <c r="D256" s="211">
        <f t="shared" si="27"/>
        <v>20.6434</v>
      </c>
      <c r="E256" s="211">
        <f t="shared" si="30"/>
        <v>122.9505</v>
      </c>
      <c r="F256" s="211">
        <f t="shared" si="31"/>
        <v>143.59390000000002</v>
      </c>
      <c r="G256" s="238">
        <f t="shared" si="28"/>
        <v>0.8911388572301157</v>
      </c>
    </row>
    <row r="257" spans="1:7" ht="15.75">
      <c r="A257" s="121">
        <v>6</v>
      </c>
      <c r="B257" s="237" t="s">
        <v>165</v>
      </c>
      <c r="C257" s="211">
        <f t="shared" si="29"/>
        <v>1138.438641052534</v>
      </c>
      <c r="D257" s="211">
        <f t="shared" si="27"/>
        <v>134.0490000000001</v>
      </c>
      <c r="E257" s="211">
        <f t="shared" si="30"/>
        <v>817.0619999999999</v>
      </c>
      <c r="F257" s="211">
        <f t="shared" si="31"/>
        <v>951.111</v>
      </c>
      <c r="G257" s="238">
        <f t="shared" si="28"/>
        <v>0.8354521409433698</v>
      </c>
    </row>
    <row r="258" spans="1:7" ht="15.75">
      <c r="A258" s="121">
        <v>7</v>
      </c>
      <c r="B258" s="237" t="s">
        <v>184</v>
      </c>
      <c r="C258" s="211">
        <f t="shared" si="29"/>
        <v>60.5454539461216</v>
      </c>
      <c r="D258" s="211">
        <f t="shared" si="27"/>
        <v>6.407999999999998</v>
      </c>
      <c r="E258" s="211">
        <f t="shared" si="30"/>
        <v>35.04900000000001</v>
      </c>
      <c r="F258" s="211">
        <f t="shared" si="31"/>
        <v>41.45700000000001</v>
      </c>
      <c r="G258" s="238">
        <f t="shared" si="28"/>
        <v>0.6847252320032469</v>
      </c>
    </row>
    <row r="259" spans="1:26" s="170" customFormat="1" ht="15.75">
      <c r="A259" s="121">
        <v>8</v>
      </c>
      <c r="B259" s="237" t="s">
        <v>166</v>
      </c>
      <c r="C259" s="211">
        <f t="shared" si="29"/>
        <v>2180.533497630352</v>
      </c>
      <c r="D259" s="211">
        <f t="shared" si="27"/>
        <v>180.71889999999996</v>
      </c>
      <c r="E259" s="211">
        <f t="shared" si="30"/>
        <v>1365.4859999999999</v>
      </c>
      <c r="F259" s="211">
        <f t="shared" si="31"/>
        <v>1546.2048999999997</v>
      </c>
      <c r="G259" s="238">
        <f t="shared" si="28"/>
        <v>0.7090947704680092</v>
      </c>
      <c r="H259" s="38"/>
      <c r="I259" s="38"/>
      <c r="J259" s="38"/>
      <c r="K259" s="38"/>
      <c r="L259" s="38"/>
      <c r="M259" s="38"/>
      <c r="N259" s="38"/>
      <c r="O259" s="38"/>
      <c r="P259" s="38"/>
      <c r="Q259" s="38"/>
      <c r="R259" s="38"/>
      <c r="S259" s="38"/>
      <c r="T259" s="38"/>
      <c r="U259" s="38"/>
      <c r="V259" s="38"/>
      <c r="W259" s="38"/>
      <c r="X259" s="38"/>
      <c r="Y259" s="38"/>
      <c r="Z259" s="38"/>
    </row>
    <row r="260" spans="1:7" ht="15.75">
      <c r="A260" s="121">
        <v>9</v>
      </c>
      <c r="B260" s="237" t="s">
        <v>167</v>
      </c>
      <c r="C260" s="211">
        <f t="shared" si="29"/>
        <v>1702.1484054657108</v>
      </c>
      <c r="D260" s="211">
        <f t="shared" si="27"/>
        <v>29.45399999999995</v>
      </c>
      <c r="E260" s="211">
        <f t="shared" si="30"/>
        <v>1413.847</v>
      </c>
      <c r="F260" s="211">
        <f t="shared" si="31"/>
        <v>1443.301</v>
      </c>
      <c r="G260" s="238">
        <f t="shared" si="28"/>
        <v>0.8479290027623122</v>
      </c>
    </row>
    <row r="261" spans="1:7" ht="15.75">
      <c r="A261" s="121">
        <v>10</v>
      </c>
      <c r="B261" s="237" t="s">
        <v>168</v>
      </c>
      <c r="C261" s="211">
        <f t="shared" si="29"/>
        <v>1410.329143593613</v>
      </c>
      <c r="D261" s="211">
        <f t="shared" si="27"/>
        <v>153.01400000000004</v>
      </c>
      <c r="E261" s="211">
        <f t="shared" si="30"/>
        <v>928.809</v>
      </c>
      <c r="F261" s="211">
        <f t="shared" si="31"/>
        <v>1081.823</v>
      </c>
      <c r="G261" s="238">
        <f t="shared" si="28"/>
        <v>0.7670712931900724</v>
      </c>
    </row>
    <row r="262" spans="1:7" ht="15.75">
      <c r="A262" s="121">
        <v>11</v>
      </c>
      <c r="B262" s="237" t="s">
        <v>169</v>
      </c>
      <c r="C262" s="211">
        <f t="shared" si="29"/>
        <v>1330.4500231110874</v>
      </c>
      <c r="D262" s="211">
        <f t="shared" si="27"/>
        <v>39.347899999999996</v>
      </c>
      <c r="E262" s="211">
        <f t="shared" si="30"/>
        <v>1000.799</v>
      </c>
      <c r="F262" s="211">
        <f t="shared" si="31"/>
        <v>1040.1469</v>
      </c>
      <c r="G262" s="238">
        <f t="shared" si="28"/>
        <v>0.781800805691107</v>
      </c>
    </row>
    <row r="263" spans="1:7" ht="15.75">
      <c r="A263" s="121">
        <v>12</v>
      </c>
      <c r="B263" s="237" t="s">
        <v>170</v>
      </c>
      <c r="C263" s="211">
        <f t="shared" si="29"/>
        <v>1045.9359517987305</v>
      </c>
      <c r="D263" s="211">
        <f t="shared" si="27"/>
        <v>91.07499999999999</v>
      </c>
      <c r="E263" s="211">
        <f t="shared" si="30"/>
        <v>693.6569999999999</v>
      </c>
      <c r="F263" s="211">
        <f t="shared" si="31"/>
        <v>784.732</v>
      </c>
      <c r="G263" s="238">
        <f t="shared" si="28"/>
        <v>0.7502677373795886</v>
      </c>
    </row>
    <row r="264" spans="1:7" ht="15.75">
      <c r="A264" s="121"/>
      <c r="B264" s="222" t="s">
        <v>20</v>
      </c>
      <c r="C264" s="232">
        <f>SUM(C252:C263)</f>
        <v>13929.418620018145</v>
      </c>
      <c r="D264" s="232">
        <f>SUM(D252:D263)</f>
        <v>1157.4303000000002</v>
      </c>
      <c r="E264" s="232">
        <f>SUM(E252:E263)</f>
        <v>9801.3115</v>
      </c>
      <c r="F264" s="239">
        <f>SUM(F252:F263)</f>
        <v>10958.7418</v>
      </c>
      <c r="G264" s="240">
        <f t="shared" si="28"/>
        <v>0.7867336102779661</v>
      </c>
    </row>
    <row r="265" spans="1:7" ht="15.75">
      <c r="A265" s="35"/>
      <c r="B265" s="9"/>
      <c r="C265" s="40"/>
      <c r="D265" s="531">
        <f>D264/C264</f>
        <v>0.08309250598130796</v>
      </c>
      <c r="E265" s="531">
        <f>E264/C264</f>
        <v>0.7036411042966582</v>
      </c>
      <c r="F265" s="531">
        <f>F264/C264</f>
        <v>0.7867336102779661</v>
      </c>
      <c r="G265" s="531">
        <f>G264/F264</f>
        <v>7.179050520908944E-05</v>
      </c>
    </row>
    <row r="266" ht="12.75">
      <c r="A266" s="241"/>
    </row>
    <row r="267" spans="1:7" ht="15.75">
      <c r="A267" s="242" t="s">
        <v>135</v>
      </c>
      <c r="B267" s="243"/>
      <c r="C267" s="243"/>
      <c r="D267" s="244"/>
      <c r="E267" s="245"/>
      <c r="F267" s="38"/>
      <c r="G267" s="54"/>
    </row>
    <row r="268" spans="1:7" ht="15.75">
      <c r="A268" s="246" t="s">
        <v>265</v>
      </c>
      <c r="B268" s="244"/>
      <c r="C268" s="244"/>
      <c r="D268" s="244"/>
      <c r="E268" s="245"/>
      <c r="F268" s="9"/>
      <c r="G268" s="53"/>
    </row>
    <row r="269" spans="1:7" ht="15.75">
      <c r="A269" s="222" t="s">
        <v>13</v>
      </c>
      <c r="B269" s="222" t="s">
        <v>21</v>
      </c>
      <c r="C269" s="222" t="s">
        <v>15</v>
      </c>
      <c r="D269" s="222" t="s">
        <v>22</v>
      </c>
      <c r="E269" s="225" t="s">
        <v>23</v>
      </c>
      <c r="F269" s="9"/>
      <c r="G269" s="53"/>
    </row>
    <row r="270" spans="1:7" ht="14.25" customHeight="1">
      <c r="A270" s="247">
        <f>C264</f>
        <v>13929.418620018145</v>
      </c>
      <c r="B270" s="247">
        <f>F264</f>
        <v>10958.7418</v>
      </c>
      <c r="C270" s="248">
        <f>G264</f>
        <v>0.7867336102779661</v>
      </c>
      <c r="D270" s="247">
        <f>D287</f>
        <v>9856.606279999998</v>
      </c>
      <c r="E270" s="248">
        <f>D270/A270</f>
        <v>0.7076107444882835</v>
      </c>
      <c r="F270" s="9"/>
      <c r="G270" s="53"/>
    </row>
    <row r="271" spans="1:7" ht="12.75">
      <c r="A271" s="249"/>
      <c r="B271" s="9"/>
      <c r="C271" s="9"/>
      <c r="D271" s="35"/>
      <c r="E271" s="36"/>
      <c r="F271" s="9"/>
      <c r="G271" s="53"/>
    </row>
    <row r="272" spans="1:7" ht="15.75">
      <c r="A272" s="105" t="s">
        <v>136</v>
      </c>
      <c r="B272" s="105"/>
      <c r="C272" s="4"/>
      <c r="D272" s="5"/>
      <c r="E272" s="95"/>
      <c r="F272" s="38"/>
      <c r="G272" s="54"/>
    </row>
    <row r="273" spans="1:7" ht="15.75">
      <c r="A273" s="193" t="s">
        <v>265</v>
      </c>
      <c r="B273" s="193"/>
      <c r="C273" s="4"/>
      <c r="D273" s="5"/>
      <c r="E273" s="95"/>
      <c r="F273" s="9"/>
      <c r="G273" s="53"/>
    </row>
    <row r="274" spans="1:7" ht="37.5" customHeight="1">
      <c r="A274" s="2" t="s">
        <v>3</v>
      </c>
      <c r="B274" s="2" t="s">
        <v>17</v>
      </c>
      <c r="C274" s="235" t="str">
        <f>C251</f>
        <v>Allocation for 2019-20                 </v>
      </c>
      <c r="D274" s="2" t="s">
        <v>22</v>
      </c>
      <c r="E274" s="126" t="s">
        <v>23</v>
      </c>
      <c r="F274" s="9"/>
      <c r="G274" s="53"/>
    </row>
    <row r="275" spans="1:7" ht="15.75">
      <c r="A275" s="121">
        <v>1</v>
      </c>
      <c r="B275" s="237" t="s">
        <v>160</v>
      </c>
      <c r="C275" s="211">
        <f>C210</f>
        <v>810.6045129339145</v>
      </c>
      <c r="D275" s="211">
        <v>527.077</v>
      </c>
      <c r="E275" s="238">
        <f>D275/C275</f>
        <v>0.6502270732398088</v>
      </c>
      <c r="F275" s="9"/>
      <c r="G275" s="53"/>
    </row>
    <row r="276" spans="1:7" ht="15.75">
      <c r="A276" s="121">
        <v>2</v>
      </c>
      <c r="B276" s="237" t="s">
        <v>161</v>
      </c>
      <c r="C276" s="211">
        <f aca="true" t="shared" si="32" ref="C276:C286">C211</f>
        <v>1253.5192538120327</v>
      </c>
      <c r="D276" s="211">
        <v>1258.451</v>
      </c>
      <c r="E276" s="238">
        <f aca="true" t="shared" si="33" ref="E276:E286">D276/C276</f>
        <v>1.003934320253135</v>
      </c>
      <c r="F276" s="9"/>
      <c r="G276" s="53"/>
    </row>
    <row r="277" spans="1:7" ht="15.75">
      <c r="A277" s="121">
        <v>3</v>
      </c>
      <c r="B277" s="237" t="s">
        <v>162</v>
      </c>
      <c r="C277" s="211">
        <f t="shared" si="32"/>
        <v>748.8039254533047</v>
      </c>
      <c r="D277" s="211">
        <v>468.31967999999995</v>
      </c>
      <c r="E277" s="238">
        <f t="shared" si="33"/>
        <v>0.6254236444026284</v>
      </c>
      <c r="F277" s="9"/>
      <c r="G277" s="53"/>
    </row>
    <row r="278" spans="1:10" ht="15.75">
      <c r="A278" s="121">
        <v>4</v>
      </c>
      <c r="B278" s="237" t="s">
        <v>163</v>
      </c>
      <c r="C278" s="211">
        <f t="shared" si="32"/>
        <v>2086.974541632874</v>
      </c>
      <c r="D278" s="211">
        <v>1286.7498</v>
      </c>
      <c r="E278" s="238">
        <f t="shared" si="33"/>
        <v>0.6165622887729294</v>
      </c>
      <c r="F278" s="9"/>
      <c r="G278" s="53"/>
      <c r="I278" s="38"/>
      <c r="J278" s="38"/>
    </row>
    <row r="279" spans="1:8" ht="15.75">
      <c r="A279" s="121">
        <v>5</v>
      </c>
      <c r="B279" s="237" t="s">
        <v>164</v>
      </c>
      <c r="C279" s="211">
        <f t="shared" si="32"/>
        <v>161.1352695878688</v>
      </c>
      <c r="D279" s="211">
        <v>120.556</v>
      </c>
      <c r="E279" s="238">
        <f t="shared" si="33"/>
        <v>0.7481664337568226</v>
      </c>
      <c r="F279" s="9"/>
      <c r="G279" s="53"/>
      <c r="H279" s="38"/>
    </row>
    <row r="280" spans="1:7" ht="15.75">
      <c r="A280" s="121">
        <v>6</v>
      </c>
      <c r="B280" s="237" t="s">
        <v>165</v>
      </c>
      <c r="C280" s="211">
        <f t="shared" si="32"/>
        <v>1138.438641052534</v>
      </c>
      <c r="D280" s="211">
        <v>763.3208999999999</v>
      </c>
      <c r="E280" s="238">
        <f t="shared" si="33"/>
        <v>0.6704980597762195</v>
      </c>
      <c r="F280" s="9"/>
      <c r="G280" s="53"/>
    </row>
    <row r="281" spans="1:7" ht="15.75">
      <c r="A281" s="121">
        <v>7</v>
      </c>
      <c r="B281" s="237" t="s">
        <v>184</v>
      </c>
      <c r="C281" s="211">
        <f t="shared" si="32"/>
        <v>60.5454539461216</v>
      </c>
      <c r="D281" s="211">
        <v>37.8969</v>
      </c>
      <c r="E281" s="238">
        <f t="shared" si="33"/>
        <v>0.625924780970737</v>
      </c>
      <c r="F281" s="9"/>
      <c r="G281" s="53"/>
    </row>
    <row r="282" spans="1:10" ht="15.75">
      <c r="A282" s="121">
        <v>8</v>
      </c>
      <c r="B282" s="237" t="s">
        <v>166</v>
      </c>
      <c r="C282" s="211">
        <f t="shared" si="32"/>
        <v>2180.533497630352</v>
      </c>
      <c r="D282" s="211">
        <v>1409.275</v>
      </c>
      <c r="E282" s="238">
        <f t="shared" si="33"/>
        <v>0.6462982575280313</v>
      </c>
      <c r="F282" s="9"/>
      <c r="G282" s="53"/>
      <c r="I282" s="38"/>
      <c r="J282" s="38"/>
    </row>
    <row r="283" spans="1:7" ht="15.75">
      <c r="A283" s="121">
        <v>9</v>
      </c>
      <c r="B283" s="237" t="s">
        <v>167</v>
      </c>
      <c r="C283" s="211">
        <f t="shared" si="32"/>
        <v>1702.1484054657108</v>
      </c>
      <c r="D283" s="211">
        <v>1308.839</v>
      </c>
      <c r="E283" s="238">
        <f t="shared" si="33"/>
        <v>0.7689335405756816</v>
      </c>
      <c r="F283" s="9"/>
      <c r="G283" s="53"/>
    </row>
    <row r="284" spans="1:7" ht="15.75">
      <c r="A284" s="121">
        <v>10</v>
      </c>
      <c r="B284" s="237" t="s">
        <v>168</v>
      </c>
      <c r="C284" s="211">
        <f t="shared" si="32"/>
        <v>1410.329143593613</v>
      </c>
      <c r="D284" s="211">
        <v>1064.602</v>
      </c>
      <c r="E284" s="238">
        <f t="shared" si="33"/>
        <v>0.7548606684020746</v>
      </c>
      <c r="F284" s="9"/>
      <c r="G284" s="53"/>
    </row>
    <row r="285" spans="1:7" ht="15.75">
      <c r="A285" s="121">
        <v>11</v>
      </c>
      <c r="B285" s="237" t="s">
        <v>169</v>
      </c>
      <c r="C285" s="211">
        <f t="shared" si="32"/>
        <v>1330.4500231110874</v>
      </c>
      <c r="D285" s="211">
        <v>941.014</v>
      </c>
      <c r="E285" s="238">
        <f t="shared" si="33"/>
        <v>0.7072900023704453</v>
      </c>
      <c r="F285" s="9"/>
      <c r="G285" s="53"/>
    </row>
    <row r="286" spans="1:7" ht="15.75">
      <c r="A286" s="121">
        <v>12</v>
      </c>
      <c r="B286" s="237" t="s">
        <v>170</v>
      </c>
      <c r="C286" s="211">
        <f t="shared" si="32"/>
        <v>1045.9359517987305</v>
      </c>
      <c r="D286" s="211">
        <v>670.505</v>
      </c>
      <c r="E286" s="238">
        <f t="shared" si="33"/>
        <v>0.6410574173752327</v>
      </c>
      <c r="F286" s="9"/>
      <c r="G286" s="53"/>
    </row>
    <row r="287" spans="1:7" ht="15.75">
      <c r="A287" s="121"/>
      <c r="B287" s="222" t="s">
        <v>20</v>
      </c>
      <c r="C287" s="232">
        <f>C264</f>
        <v>13929.418620018145</v>
      </c>
      <c r="D287" s="232">
        <f>SUM(D275:D286)</f>
        <v>9856.606279999998</v>
      </c>
      <c r="E287" s="250">
        <f>D287/C287</f>
        <v>0.7076107444882835</v>
      </c>
      <c r="F287" s="9"/>
      <c r="G287" s="53"/>
    </row>
    <row r="288" spans="1:5" ht="12.75">
      <c r="A288" s="173"/>
      <c r="B288" s="251"/>
      <c r="C288" s="252"/>
      <c r="D288" s="55"/>
      <c r="E288" s="157"/>
    </row>
    <row r="289" spans="1:5" ht="12.75">
      <c r="A289" s="173"/>
      <c r="B289" s="251"/>
      <c r="C289" s="252"/>
      <c r="D289" s="55"/>
      <c r="E289" s="157"/>
    </row>
    <row r="290" spans="1:7" ht="15.75">
      <c r="A290" s="105" t="s">
        <v>137</v>
      </c>
      <c r="B290" s="207"/>
      <c r="C290" s="207"/>
      <c r="D290" s="253"/>
      <c r="E290" s="254"/>
      <c r="F290" s="170"/>
      <c r="G290" s="255"/>
    </row>
    <row r="291" ht="15.75">
      <c r="A291" s="105" t="s">
        <v>266</v>
      </c>
    </row>
    <row r="292" spans="1:7" ht="31.5" customHeight="1">
      <c r="A292" s="222" t="s">
        <v>13</v>
      </c>
      <c r="B292" s="222" t="s">
        <v>21</v>
      </c>
      <c r="C292" s="222" t="s">
        <v>15</v>
      </c>
      <c r="D292" s="16" t="s">
        <v>101</v>
      </c>
      <c r="E292" s="16" t="s">
        <v>102</v>
      </c>
      <c r="F292" s="16" t="s">
        <v>103</v>
      </c>
      <c r="G292" s="256"/>
    </row>
    <row r="293" spans="1:6" ht="15.75">
      <c r="A293" s="223">
        <f>C310</f>
        <v>383.15964960054436</v>
      </c>
      <c r="B293" s="222">
        <f>5.53+224.36</f>
        <v>229.89000000000001</v>
      </c>
      <c r="C293" s="225">
        <f>B293/A293</f>
        <v>0.5999848894309914</v>
      </c>
      <c r="D293" s="223">
        <f>D310</f>
        <v>294.03964999999994</v>
      </c>
      <c r="E293" s="223">
        <f>E310</f>
        <v>226.65438</v>
      </c>
      <c r="F293" s="225">
        <f>E293/D293</f>
        <v>0.7708293082242481</v>
      </c>
    </row>
    <row r="295" spans="1:7" ht="15.75">
      <c r="A295" s="105" t="s">
        <v>144</v>
      </c>
      <c r="B295" s="31"/>
      <c r="C295" s="46"/>
      <c r="D295" s="11"/>
      <c r="E295" s="12"/>
      <c r="F295" s="218"/>
      <c r="G295" s="257"/>
    </row>
    <row r="296" spans="1:7" ht="15.75">
      <c r="A296" s="105" t="s">
        <v>266</v>
      </c>
      <c r="B296" s="9"/>
      <c r="C296" s="40"/>
      <c r="D296" s="559" t="s">
        <v>88</v>
      </c>
      <c r="E296" s="559"/>
      <c r="F296" s="559"/>
      <c r="G296" s="559"/>
    </row>
    <row r="297" spans="1:7" ht="46.5" customHeight="1">
      <c r="A297" s="2" t="s">
        <v>9</v>
      </c>
      <c r="B297" s="2" t="s">
        <v>10</v>
      </c>
      <c r="C297" s="2" t="s">
        <v>13</v>
      </c>
      <c r="D297" s="3" t="s">
        <v>89</v>
      </c>
      <c r="E297" s="3" t="s">
        <v>145</v>
      </c>
      <c r="F297" s="2" t="s">
        <v>90</v>
      </c>
      <c r="G297" s="2" t="s">
        <v>91</v>
      </c>
    </row>
    <row r="298" spans="1:7" ht="15.75">
      <c r="A298" s="121">
        <v>1</v>
      </c>
      <c r="B298" s="237" t="s">
        <v>160</v>
      </c>
      <c r="C298" s="258">
        <v>22.27171538801743</v>
      </c>
      <c r="D298" s="258">
        <v>16.51566</v>
      </c>
      <c r="E298" s="211">
        <v>10.86822</v>
      </c>
      <c r="F298" s="211">
        <f>D298-E298</f>
        <v>5.64744</v>
      </c>
      <c r="G298" s="259">
        <f>E298/D298</f>
        <v>0.6580554455589422</v>
      </c>
    </row>
    <row r="299" spans="1:7" ht="15.75">
      <c r="A299" s="121">
        <v>2</v>
      </c>
      <c r="B299" s="237" t="s">
        <v>161</v>
      </c>
      <c r="C299" s="258">
        <v>36.553606614360994</v>
      </c>
      <c r="D299" s="258">
        <v>28.13118</v>
      </c>
      <c r="E299" s="211">
        <v>27.44124</v>
      </c>
      <c r="F299" s="211">
        <f aca="true" t="shared" si="34" ref="F299:F309">D299-E299</f>
        <v>0.68994</v>
      </c>
      <c r="G299" s="259">
        <f aca="true" t="shared" si="35" ref="G299:G309">E299/D299</f>
        <v>0.9754741891381734</v>
      </c>
    </row>
    <row r="300" spans="1:7" ht="15.75">
      <c r="A300" s="121">
        <v>3</v>
      </c>
      <c r="B300" s="237" t="s">
        <v>162</v>
      </c>
      <c r="C300" s="258">
        <v>19.58362576359914</v>
      </c>
      <c r="D300" s="258">
        <v>14.35713</v>
      </c>
      <c r="E300" s="211">
        <v>14.35713</v>
      </c>
      <c r="F300" s="211">
        <f t="shared" si="34"/>
        <v>0</v>
      </c>
      <c r="G300" s="259">
        <f t="shared" si="35"/>
        <v>1</v>
      </c>
    </row>
    <row r="301" spans="1:7" ht="15.75">
      <c r="A301" s="121">
        <v>4</v>
      </c>
      <c r="B301" s="237" t="s">
        <v>163</v>
      </c>
      <c r="C301" s="258">
        <v>55.606516248986225</v>
      </c>
      <c r="D301" s="258">
        <v>41.30559</v>
      </c>
      <c r="E301" s="211">
        <v>36.76227</v>
      </c>
      <c r="F301" s="211">
        <f t="shared" si="34"/>
        <v>4.543320000000001</v>
      </c>
      <c r="G301" s="259">
        <f t="shared" si="35"/>
        <v>0.8900071394695004</v>
      </c>
    </row>
    <row r="302" spans="1:7" ht="15.75">
      <c r="A302" s="121">
        <v>5</v>
      </c>
      <c r="B302" s="237" t="s">
        <v>164</v>
      </c>
      <c r="C302" s="258">
        <v>4.214756087636065</v>
      </c>
      <c r="D302" s="258">
        <v>3.87882</v>
      </c>
      <c r="E302" s="211">
        <v>2.69673</v>
      </c>
      <c r="F302" s="211">
        <f t="shared" si="34"/>
        <v>1.18209</v>
      </c>
      <c r="G302" s="259">
        <f t="shared" si="35"/>
        <v>0.695244945627794</v>
      </c>
    </row>
    <row r="303" spans="1:7" ht="15.75">
      <c r="A303" s="121">
        <v>6</v>
      </c>
      <c r="B303" s="237" t="s">
        <v>165</v>
      </c>
      <c r="C303" s="258">
        <v>30.131689231576022</v>
      </c>
      <c r="D303" s="258">
        <v>24.51186</v>
      </c>
      <c r="E303" s="211">
        <v>18.24972</v>
      </c>
      <c r="F303" s="211">
        <f t="shared" si="34"/>
        <v>6.262139999999999</v>
      </c>
      <c r="G303" s="259">
        <f t="shared" si="35"/>
        <v>0.7445261191929132</v>
      </c>
    </row>
    <row r="304" spans="1:7" ht="15.75">
      <c r="A304" s="121">
        <v>7</v>
      </c>
      <c r="B304" s="237" t="s">
        <v>184</v>
      </c>
      <c r="C304" s="258">
        <v>1.624123618383648</v>
      </c>
      <c r="D304" s="258">
        <v>0.86117</v>
      </c>
      <c r="E304" s="211">
        <v>0.63117</v>
      </c>
      <c r="F304" s="211">
        <f t="shared" si="34"/>
        <v>0.22999999999999998</v>
      </c>
      <c r="G304" s="259">
        <f t="shared" si="35"/>
        <v>0.7329214905303251</v>
      </c>
    </row>
    <row r="305" spans="1:7" ht="15.75">
      <c r="A305" s="121">
        <v>8</v>
      </c>
      <c r="B305" s="237" t="s">
        <v>166</v>
      </c>
      <c r="C305" s="258">
        <v>57.89443792891056</v>
      </c>
      <c r="D305" s="258">
        <v>43.36458</v>
      </c>
      <c r="E305" s="211">
        <v>30.99018</v>
      </c>
      <c r="F305" s="211">
        <f t="shared" si="34"/>
        <v>12.374399999999998</v>
      </c>
      <c r="G305" s="259">
        <f t="shared" si="35"/>
        <v>0.7146426876496902</v>
      </c>
    </row>
    <row r="306" spans="1:7" ht="15.75">
      <c r="A306" s="121">
        <v>9</v>
      </c>
      <c r="B306" s="237" t="s">
        <v>167</v>
      </c>
      <c r="C306" s="258">
        <v>50.180832163971324</v>
      </c>
      <c r="D306" s="258">
        <v>41.89623</v>
      </c>
      <c r="E306" s="211">
        <v>30.14724</v>
      </c>
      <c r="F306" s="211">
        <f t="shared" si="34"/>
        <v>11.748990000000003</v>
      </c>
      <c r="G306" s="259">
        <f t="shared" si="35"/>
        <v>0.7195692786677942</v>
      </c>
    </row>
    <row r="307" spans="1:7" ht="15.75">
      <c r="A307" s="121">
        <v>10</v>
      </c>
      <c r="B307" s="237" t="s">
        <v>168</v>
      </c>
      <c r="C307" s="258">
        <v>41.67945430780839</v>
      </c>
      <c r="D307" s="258">
        <v>25.61457</v>
      </c>
      <c r="E307" s="211">
        <v>16.73178</v>
      </c>
      <c r="F307" s="211">
        <f t="shared" si="34"/>
        <v>8.88279</v>
      </c>
      <c r="G307" s="259">
        <f t="shared" si="35"/>
        <v>0.6532133859752477</v>
      </c>
    </row>
    <row r="308" spans="1:7" ht="15.75">
      <c r="A308" s="121">
        <v>11</v>
      </c>
      <c r="B308" s="237" t="s">
        <v>169</v>
      </c>
      <c r="C308" s="258">
        <v>34.77306369333262</v>
      </c>
      <c r="D308" s="258">
        <v>32.79315</v>
      </c>
      <c r="E308" s="211">
        <v>22.07217</v>
      </c>
      <c r="F308" s="211">
        <f t="shared" si="34"/>
        <v>10.720979999999997</v>
      </c>
      <c r="G308" s="259">
        <f t="shared" si="35"/>
        <v>0.6730725776572242</v>
      </c>
    </row>
    <row r="309" spans="1:7" ht="15.75">
      <c r="A309" s="121">
        <v>12</v>
      </c>
      <c r="B309" s="237" t="s">
        <v>170</v>
      </c>
      <c r="C309" s="258">
        <v>28.645828553961913</v>
      </c>
      <c r="D309" s="258">
        <v>20.80971</v>
      </c>
      <c r="E309" s="211">
        <v>15.70653</v>
      </c>
      <c r="F309" s="211">
        <f t="shared" si="34"/>
        <v>5.103179999999998</v>
      </c>
      <c r="G309" s="259">
        <f t="shared" si="35"/>
        <v>0.7547692879910388</v>
      </c>
    </row>
    <row r="310" spans="1:7" ht="15.75">
      <c r="A310" s="214"/>
      <c r="B310" s="260" t="s">
        <v>11</v>
      </c>
      <c r="C310" s="216">
        <f>SUM(C298:C309)</f>
        <v>383.15964960054436</v>
      </c>
      <c r="D310" s="216">
        <f>SUM(D298:D309)</f>
        <v>294.03964999999994</v>
      </c>
      <c r="E310" s="216">
        <f>SUM(E298:E309)</f>
        <v>226.65438</v>
      </c>
      <c r="F310" s="232">
        <f>D310-E310</f>
        <v>67.38526999999993</v>
      </c>
      <c r="G310" s="261">
        <f>E310/D310</f>
        <v>0.7708293082242481</v>
      </c>
    </row>
    <row r="311" spans="1:7" ht="14.25">
      <c r="A311" s="51"/>
      <c r="B311" s="262"/>
      <c r="C311" s="263"/>
      <c r="D311" s="264"/>
      <c r="E311" s="265"/>
      <c r="F311" s="75"/>
      <c r="G311" s="266"/>
    </row>
    <row r="312" ht="12" customHeight="1">
      <c r="G312" s="79"/>
    </row>
    <row r="313" spans="1:7" ht="15.75">
      <c r="A313" s="557" t="s">
        <v>74</v>
      </c>
      <c r="B313" s="557"/>
      <c r="C313" s="557"/>
      <c r="D313" s="557"/>
      <c r="E313" s="557"/>
      <c r="G313" s="79"/>
    </row>
    <row r="314" spans="1:26" s="170" customFormat="1" ht="15.75">
      <c r="A314" s="578" t="s">
        <v>75</v>
      </c>
      <c r="B314" s="578"/>
      <c r="C314" s="268"/>
      <c r="D314" s="64"/>
      <c r="E314" s="4"/>
      <c r="F314" s="80"/>
      <c r="G314" s="79"/>
      <c r="H314" s="38"/>
      <c r="I314" s="38"/>
      <c r="J314" s="38"/>
      <c r="K314" s="38"/>
      <c r="L314" s="38"/>
      <c r="M314" s="38"/>
      <c r="N314" s="38"/>
      <c r="O314" s="38"/>
      <c r="P314" s="38"/>
      <c r="Q314" s="38"/>
      <c r="R314" s="38"/>
      <c r="S314" s="38"/>
      <c r="T314" s="38"/>
      <c r="U314" s="38"/>
      <c r="V314" s="38"/>
      <c r="W314" s="38"/>
      <c r="X314" s="38"/>
      <c r="Y314" s="38"/>
      <c r="Z314" s="38"/>
    </row>
    <row r="315" spans="1:26" s="170" customFormat="1" ht="15.75">
      <c r="A315" s="193" t="s">
        <v>267</v>
      </c>
      <c r="B315" s="267"/>
      <c r="C315" s="268"/>
      <c r="D315" s="64"/>
      <c r="E315" s="193"/>
      <c r="F315" s="80"/>
      <c r="G315" s="79"/>
      <c r="H315" s="38"/>
      <c r="I315" s="38"/>
      <c r="J315" s="38"/>
      <c r="K315" s="38"/>
      <c r="L315" s="38"/>
      <c r="M315" s="38"/>
      <c r="N315" s="38"/>
      <c r="O315" s="38"/>
      <c r="P315" s="38"/>
      <c r="Q315" s="38"/>
      <c r="R315" s="38"/>
      <c r="S315" s="38"/>
      <c r="T315" s="38"/>
      <c r="U315" s="38"/>
      <c r="V315" s="38"/>
      <c r="W315" s="38"/>
      <c r="X315" s="38"/>
      <c r="Y315" s="38"/>
      <c r="Z315" s="38"/>
    </row>
    <row r="316" spans="1:6" ht="15.75">
      <c r="A316" s="581" t="s">
        <v>357</v>
      </c>
      <c r="B316" s="581"/>
      <c r="C316" s="581"/>
      <c r="D316" s="581"/>
      <c r="E316" s="65"/>
      <c r="F316" s="80"/>
    </row>
    <row r="317" spans="1:6" ht="31.5">
      <c r="A317" s="235" t="s">
        <v>67</v>
      </c>
      <c r="B317" s="235" t="s">
        <v>25</v>
      </c>
      <c r="C317" s="235" t="s">
        <v>26</v>
      </c>
      <c r="D317" s="270" t="s">
        <v>27</v>
      </c>
      <c r="E317" s="95"/>
      <c r="F317" s="271"/>
    </row>
    <row r="318" spans="1:6" ht="15.75">
      <c r="A318" s="597" t="s">
        <v>141</v>
      </c>
      <c r="B318" s="272" t="s">
        <v>325</v>
      </c>
      <c r="C318" s="275" t="s">
        <v>356</v>
      </c>
      <c r="D318" s="274">
        <f>302.39+392.63</f>
        <v>695.02</v>
      </c>
      <c r="E318" s="95"/>
      <c r="F318" s="271"/>
    </row>
    <row r="319" spans="1:6" ht="15.75">
      <c r="A319" s="597"/>
      <c r="B319" s="272" t="s">
        <v>82</v>
      </c>
      <c r="C319" s="275" t="s">
        <v>347</v>
      </c>
      <c r="D319" s="274">
        <v>1264.41</v>
      </c>
      <c r="E319" s="276"/>
      <c r="F319" s="271"/>
    </row>
    <row r="320" spans="1:19" ht="15.75">
      <c r="A320" s="597"/>
      <c r="B320" s="198" t="s">
        <v>29</v>
      </c>
      <c r="C320" s="275" t="s">
        <v>348</v>
      </c>
      <c r="D320" s="274">
        <v>1407.29</v>
      </c>
      <c r="E320" s="277"/>
      <c r="F320" s="278"/>
      <c r="O320" s="279"/>
      <c r="P320" s="279"/>
      <c r="Q320" s="279"/>
      <c r="R320" s="279"/>
      <c r="S320" s="279"/>
    </row>
    <row r="321" spans="1:19" ht="15.75">
      <c r="A321" s="597"/>
      <c r="B321" s="280" t="s">
        <v>30</v>
      </c>
      <c r="C321" s="275" t="s">
        <v>310</v>
      </c>
      <c r="D321" s="532" t="s">
        <v>346</v>
      </c>
      <c r="E321" s="277"/>
      <c r="F321" s="278"/>
      <c r="O321" s="279"/>
      <c r="P321" s="281"/>
      <c r="Q321" s="282"/>
      <c r="R321" s="283"/>
      <c r="S321" s="279"/>
    </row>
    <row r="322" spans="1:19" ht="20.25" customHeight="1">
      <c r="A322" s="597"/>
      <c r="B322" s="560" t="s">
        <v>142</v>
      </c>
      <c r="C322" s="560"/>
      <c r="D322" s="284">
        <f>SUM(D318:D321)</f>
        <v>3366.7200000000003</v>
      </c>
      <c r="E322" s="95" t="s">
        <v>47</v>
      </c>
      <c r="F322" s="285"/>
      <c r="O322" s="279"/>
      <c r="P322" s="286"/>
      <c r="Q322" s="287"/>
      <c r="R322" s="288"/>
      <c r="S322" s="279"/>
    </row>
    <row r="323" spans="1:19" ht="16.5" customHeight="1">
      <c r="A323" s="289"/>
      <c r="B323" s="80"/>
      <c r="C323" s="84"/>
      <c r="D323" s="42"/>
      <c r="E323" s="81"/>
      <c r="F323" s="80"/>
      <c r="G323" s="79"/>
      <c r="O323" s="279"/>
      <c r="P323" s="290"/>
      <c r="Q323" s="287"/>
      <c r="R323" s="288"/>
      <c r="S323" s="279"/>
    </row>
    <row r="324" spans="1:19" ht="10.5" customHeight="1">
      <c r="A324" s="289"/>
      <c r="B324" s="80"/>
      <c r="C324" s="84"/>
      <c r="D324" s="42"/>
      <c r="E324" s="81"/>
      <c r="F324" s="80"/>
      <c r="G324" s="79"/>
      <c r="O324" s="279"/>
      <c r="P324" s="291"/>
      <c r="Q324" s="287"/>
      <c r="R324" s="288"/>
      <c r="S324" s="279"/>
    </row>
    <row r="325" spans="1:26" s="170" customFormat="1" ht="15.75">
      <c r="A325" s="63" t="s">
        <v>231</v>
      </c>
      <c r="B325" s="63"/>
      <c r="C325" s="63"/>
      <c r="D325" s="64"/>
      <c r="E325" s="65"/>
      <c r="F325" s="40"/>
      <c r="G325" s="79"/>
      <c r="H325" s="38"/>
      <c r="I325" s="38"/>
      <c r="J325" s="38"/>
      <c r="K325" s="38"/>
      <c r="L325" s="38"/>
      <c r="M325" s="38"/>
      <c r="N325" s="38"/>
      <c r="O325" s="292"/>
      <c r="P325" s="545"/>
      <c r="Q325" s="545"/>
      <c r="R325" s="293"/>
      <c r="S325" s="292"/>
      <c r="T325" s="38"/>
      <c r="U325" s="38"/>
      <c r="V325" s="38"/>
      <c r="W325" s="38"/>
      <c r="X325" s="38"/>
      <c r="Y325" s="38"/>
      <c r="Z325" s="38"/>
    </row>
    <row r="326" spans="1:19" ht="15.75">
      <c r="A326" s="294"/>
      <c r="B326" s="66"/>
      <c r="C326" s="268"/>
      <c r="D326" s="64"/>
      <c r="E326" s="65"/>
      <c r="F326" s="40"/>
      <c r="G326" s="79"/>
      <c r="O326" s="279"/>
      <c r="P326" s="279"/>
      <c r="Q326" s="279"/>
      <c r="R326" s="279"/>
      <c r="S326" s="279"/>
    </row>
    <row r="327" spans="1:19" ht="15.75">
      <c r="A327" s="295" t="s">
        <v>349</v>
      </c>
      <c r="B327" s="295"/>
      <c r="C327" s="296"/>
      <c r="D327" s="123"/>
      <c r="E327" s="297" t="s">
        <v>146</v>
      </c>
      <c r="F327" s="13"/>
      <c r="G327" s="298"/>
      <c r="O327" s="279"/>
      <c r="P327" s="279"/>
      <c r="Q327" s="279"/>
      <c r="R327" s="279"/>
      <c r="S327" s="279"/>
    </row>
    <row r="328" spans="1:19" ht="15.75">
      <c r="A328" s="295" t="s">
        <v>350</v>
      </c>
      <c r="B328" s="295"/>
      <c r="C328" s="296"/>
      <c r="D328" s="123"/>
      <c r="E328" s="297" t="s">
        <v>147</v>
      </c>
      <c r="F328" s="13"/>
      <c r="G328" s="298"/>
      <c r="O328" s="279"/>
      <c r="P328" s="279"/>
      <c r="Q328" s="279"/>
      <c r="R328" s="279"/>
      <c r="S328" s="279"/>
    </row>
    <row r="329" spans="1:19" ht="16.5" customHeight="1">
      <c r="A329" s="295" t="s">
        <v>351</v>
      </c>
      <c r="B329" s="295"/>
      <c r="C329" s="296"/>
      <c r="D329" s="123"/>
      <c r="E329" s="297" t="s">
        <v>146</v>
      </c>
      <c r="F329" s="13"/>
      <c r="G329" s="298"/>
      <c r="O329" s="279"/>
      <c r="P329" s="279"/>
      <c r="Q329" s="279"/>
      <c r="R329" s="279"/>
      <c r="S329" s="279"/>
    </row>
    <row r="330" spans="1:7" ht="15.75">
      <c r="A330" s="295" t="s">
        <v>352</v>
      </c>
      <c r="B330" s="295"/>
      <c r="C330" s="296"/>
      <c r="D330" s="123"/>
      <c r="E330" s="297" t="s">
        <v>147</v>
      </c>
      <c r="F330" s="13"/>
      <c r="G330" s="298"/>
    </row>
    <row r="331" spans="1:7" ht="15.75">
      <c r="A331" s="299"/>
      <c r="B331" s="300"/>
      <c r="C331" s="301"/>
      <c r="D331" s="302"/>
      <c r="E331" s="303"/>
      <c r="F331" s="41"/>
      <c r="G331" s="298"/>
    </row>
    <row r="332" spans="1:6" ht="15.75">
      <c r="A332" s="302"/>
      <c r="B332" s="100"/>
      <c r="C332" s="100"/>
      <c r="D332" s="118"/>
      <c r="E332" s="304"/>
      <c r="F332" s="305"/>
    </row>
    <row r="333" spans="1:7" ht="15.75">
      <c r="A333" s="201" t="s">
        <v>365</v>
      </c>
      <c r="B333" s="201"/>
      <c r="C333" s="306"/>
      <c r="D333" s="306"/>
      <c r="E333" s="307"/>
      <c r="F333" s="44"/>
      <c r="G333" s="50"/>
    </row>
    <row r="334" spans="1:9" ht="16.5" thickBot="1">
      <c r="A334" s="105" t="s">
        <v>341</v>
      </c>
      <c r="B334" s="105"/>
      <c r="C334" s="268"/>
      <c r="D334" s="64"/>
      <c r="E334" s="65"/>
      <c r="F334" s="13"/>
      <c r="G334" s="257"/>
      <c r="I334" s="9" t="s">
        <v>202</v>
      </c>
    </row>
    <row r="335" spans="1:14" ht="15.75">
      <c r="A335" s="193" t="s">
        <v>268</v>
      </c>
      <c r="B335" s="193"/>
      <c r="C335" s="66"/>
      <c r="D335" s="64"/>
      <c r="E335" s="65" t="s">
        <v>32</v>
      </c>
      <c r="F335" s="9"/>
      <c r="G335" s="53"/>
      <c r="I335" s="593" t="s">
        <v>188</v>
      </c>
      <c r="J335" s="594"/>
      <c r="K335" s="595"/>
      <c r="L335" s="593" t="s">
        <v>189</v>
      </c>
      <c r="M335" s="594"/>
      <c r="N335" s="595"/>
    </row>
    <row r="336" spans="1:14" ht="47.25">
      <c r="A336" s="2" t="s">
        <v>9</v>
      </c>
      <c r="B336" s="2" t="s">
        <v>10</v>
      </c>
      <c r="C336" s="2" t="s">
        <v>311</v>
      </c>
      <c r="D336" s="2" t="s">
        <v>342</v>
      </c>
      <c r="E336" s="3" t="s">
        <v>312</v>
      </c>
      <c r="F336" s="209"/>
      <c r="G336" s="53"/>
      <c r="I336" s="73" t="s">
        <v>95</v>
      </c>
      <c r="J336" s="21" t="s">
        <v>185</v>
      </c>
      <c r="K336" s="308" t="s">
        <v>186</v>
      </c>
      <c r="L336" s="73" t="s">
        <v>95</v>
      </c>
      <c r="M336" s="21" t="s">
        <v>185</v>
      </c>
      <c r="N336" s="308" t="s">
        <v>186</v>
      </c>
    </row>
    <row r="337" spans="1:14" ht="15.75">
      <c r="A337" s="220">
        <v>1</v>
      </c>
      <c r="B337" s="237" t="s">
        <v>160</v>
      </c>
      <c r="C337" s="196">
        <f>K337</f>
        <v>341.4397384</v>
      </c>
      <c r="D337" s="196">
        <f>N337</f>
        <v>31.341100000000004</v>
      </c>
      <c r="E337" s="140">
        <f>D337/C337</f>
        <v>0.0917910145634062</v>
      </c>
      <c r="F337" s="209"/>
      <c r="G337" s="53"/>
      <c r="I337" s="309">
        <v>168.7323904</v>
      </c>
      <c r="J337" s="22">
        <v>172.70734799999997</v>
      </c>
      <c r="K337" s="310">
        <f>I337+J337</f>
        <v>341.4397384</v>
      </c>
      <c r="L337" s="309">
        <v>8.595200000000007</v>
      </c>
      <c r="M337" s="22">
        <v>22.7459</v>
      </c>
      <c r="N337" s="310">
        <f>L337+M337</f>
        <v>31.341100000000004</v>
      </c>
    </row>
    <row r="338" spans="1:14" ht="15.75">
      <c r="A338" s="220">
        <v>2</v>
      </c>
      <c r="B338" s="237" t="s">
        <v>161</v>
      </c>
      <c r="C338" s="196">
        <f aca="true" t="shared" si="36" ref="C338:C348">K338</f>
        <v>779.2398564</v>
      </c>
      <c r="D338" s="196">
        <f aca="true" t="shared" si="37" ref="D338:D348">N338</f>
        <v>78.86910000000003</v>
      </c>
      <c r="E338" s="140">
        <f aca="true" t="shared" si="38" ref="E338:E349">D338/C338</f>
        <v>0.10121286706812758</v>
      </c>
      <c r="F338" s="209"/>
      <c r="G338" s="53"/>
      <c r="I338" s="309">
        <v>382.4010624</v>
      </c>
      <c r="J338" s="22">
        <v>396.838794</v>
      </c>
      <c r="K338" s="310">
        <f aca="true" t="shared" si="39" ref="K338:K349">I338+J338</f>
        <v>779.2398564</v>
      </c>
      <c r="L338" s="309">
        <v>36.5928</v>
      </c>
      <c r="M338" s="22">
        <v>42.27630000000003</v>
      </c>
      <c r="N338" s="310">
        <f aca="true" t="shared" si="40" ref="N338:N348">L338+M338</f>
        <v>78.86910000000003</v>
      </c>
    </row>
    <row r="339" spans="1:14" ht="15.75">
      <c r="A339" s="220">
        <v>3</v>
      </c>
      <c r="B339" s="237" t="s">
        <v>162</v>
      </c>
      <c r="C339" s="196">
        <f t="shared" si="36"/>
        <v>313.61942139999996</v>
      </c>
      <c r="D339" s="196">
        <f t="shared" si="37"/>
        <v>30.806299999999993</v>
      </c>
      <c r="E339" s="140">
        <f t="shared" si="38"/>
        <v>0.09822829167428596</v>
      </c>
      <c r="F339" s="209"/>
      <c r="G339" s="53"/>
      <c r="I339" s="309">
        <v>157.4389376</v>
      </c>
      <c r="J339" s="22">
        <v>156.1804838</v>
      </c>
      <c r="K339" s="310">
        <f t="shared" si="39"/>
        <v>313.61942139999996</v>
      </c>
      <c r="L339" s="309">
        <v>13.65230000000001</v>
      </c>
      <c r="M339" s="22">
        <v>17.153999999999986</v>
      </c>
      <c r="N339" s="310">
        <f t="shared" si="40"/>
        <v>30.806299999999993</v>
      </c>
    </row>
    <row r="340" spans="1:14" ht="15.75">
      <c r="A340" s="220">
        <v>4</v>
      </c>
      <c r="B340" s="237" t="s">
        <v>163</v>
      </c>
      <c r="C340" s="196">
        <f t="shared" si="36"/>
        <v>858.4228163999999</v>
      </c>
      <c r="D340" s="196">
        <f t="shared" si="37"/>
        <v>139.42709999999994</v>
      </c>
      <c r="E340" s="140">
        <f t="shared" si="38"/>
        <v>0.16242240692613533</v>
      </c>
      <c r="F340" s="209"/>
      <c r="G340" s="53"/>
      <c r="I340" s="309">
        <v>403.10932479999997</v>
      </c>
      <c r="J340" s="22">
        <v>455.31349159999996</v>
      </c>
      <c r="K340" s="310">
        <f t="shared" si="39"/>
        <v>858.4228163999999</v>
      </c>
      <c r="L340" s="309">
        <v>56.825899999999976</v>
      </c>
      <c r="M340" s="22">
        <v>82.60119999999998</v>
      </c>
      <c r="N340" s="310">
        <f t="shared" si="40"/>
        <v>139.42709999999994</v>
      </c>
    </row>
    <row r="341" spans="1:14" ht="15.75">
      <c r="A341" s="220">
        <v>5</v>
      </c>
      <c r="B341" s="237" t="s">
        <v>164</v>
      </c>
      <c r="C341" s="196">
        <f t="shared" si="36"/>
        <v>66.0344579</v>
      </c>
      <c r="D341" s="196">
        <f t="shared" si="37"/>
        <v>7.5932999999999975</v>
      </c>
      <c r="E341" s="140">
        <f t="shared" si="38"/>
        <v>0.11498996495888546</v>
      </c>
      <c r="F341" s="209"/>
      <c r="G341" s="53"/>
      <c r="I341" s="309">
        <v>34.2582464</v>
      </c>
      <c r="J341" s="22">
        <v>31.776211500000002</v>
      </c>
      <c r="K341" s="310">
        <f t="shared" si="39"/>
        <v>66.0344579</v>
      </c>
      <c r="L341" s="309">
        <v>3.0993999999999975</v>
      </c>
      <c r="M341" s="22">
        <v>4.4939</v>
      </c>
      <c r="N341" s="310">
        <f t="shared" si="40"/>
        <v>7.5932999999999975</v>
      </c>
    </row>
    <row r="342" spans="1:14" ht="15.75">
      <c r="A342" s="220">
        <v>6</v>
      </c>
      <c r="B342" s="237" t="s">
        <v>165</v>
      </c>
      <c r="C342" s="196">
        <f t="shared" si="36"/>
        <v>476.3696857</v>
      </c>
      <c r="D342" s="196">
        <f t="shared" si="37"/>
        <v>69.69419999999998</v>
      </c>
      <c r="E342" s="140">
        <f t="shared" si="38"/>
        <v>0.14630276042353124</v>
      </c>
      <c r="F342" s="209"/>
      <c r="G342" s="53"/>
      <c r="I342" s="309">
        <v>229.16208</v>
      </c>
      <c r="J342" s="22">
        <v>247.20760570000002</v>
      </c>
      <c r="K342" s="310">
        <f t="shared" si="39"/>
        <v>476.3696857</v>
      </c>
      <c r="L342" s="309">
        <v>30.292700000000014</v>
      </c>
      <c r="M342" s="22">
        <v>39.40149999999997</v>
      </c>
      <c r="N342" s="310">
        <f t="shared" si="40"/>
        <v>69.69419999999998</v>
      </c>
    </row>
    <row r="343" spans="1:14" ht="15.75">
      <c r="A343" s="220">
        <v>7</v>
      </c>
      <c r="B343" s="237" t="s">
        <v>184</v>
      </c>
      <c r="C343" s="196">
        <f t="shared" si="36"/>
        <v>26.818600500000002</v>
      </c>
      <c r="D343" s="196">
        <f t="shared" si="37"/>
        <v>3.2606</v>
      </c>
      <c r="E343" s="140">
        <f t="shared" si="38"/>
        <v>0.12157979682795154</v>
      </c>
      <c r="F343" s="311"/>
      <c r="G343" s="53"/>
      <c r="I343" s="309">
        <v>15.515001600000002</v>
      </c>
      <c r="J343" s="22">
        <v>11.303598899999999</v>
      </c>
      <c r="K343" s="310">
        <f t="shared" si="39"/>
        <v>26.818600500000002</v>
      </c>
      <c r="L343" s="309">
        <v>0.9358999999999991</v>
      </c>
      <c r="M343" s="22">
        <v>2.324700000000001</v>
      </c>
      <c r="N343" s="310">
        <f t="shared" si="40"/>
        <v>3.2606</v>
      </c>
    </row>
    <row r="344" spans="1:14" ht="15.75">
      <c r="A344" s="220">
        <v>8</v>
      </c>
      <c r="B344" s="237" t="s">
        <v>166</v>
      </c>
      <c r="C344" s="196">
        <f t="shared" si="36"/>
        <v>903.4870208000001</v>
      </c>
      <c r="D344" s="196">
        <f t="shared" si="37"/>
        <v>95.71669999999997</v>
      </c>
      <c r="E344" s="140">
        <f t="shared" si="38"/>
        <v>0.10594142228545445</v>
      </c>
      <c r="F344" s="209"/>
      <c r="G344" s="53"/>
      <c r="I344" s="309">
        <v>425.339936</v>
      </c>
      <c r="J344" s="22">
        <v>478.1470848000001</v>
      </c>
      <c r="K344" s="310">
        <f t="shared" si="39"/>
        <v>903.4870208000001</v>
      </c>
      <c r="L344" s="309">
        <v>37.14109999999995</v>
      </c>
      <c r="M344" s="22">
        <v>58.57560000000002</v>
      </c>
      <c r="N344" s="310">
        <f t="shared" si="40"/>
        <v>95.71669999999997</v>
      </c>
    </row>
    <row r="345" spans="1:14" ht="15.75">
      <c r="A345" s="220">
        <v>9</v>
      </c>
      <c r="B345" s="237" t="s">
        <v>167</v>
      </c>
      <c r="C345" s="196">
        <f t="shared" si="36"/>
        <v>740.3574466</v>
      </c>
      <c r="D345" s="196">
        <f t="shared" si="37"/>
        <v>33.688100000000034</v>
      </c>
      <c r="E345" s="140">
        <f t="shared" si="38"/>
        <v>0.04550248012592899</v>
      </c>
      <c r="F345" s="209"/>
      <c r="G345" s="53"/>
      <c r="I345" s="309">
        <v>363.150368</v>
      </c>
      <c r="J345" s="22">
        <v>377.2070786</v>
      </c>
      <c r="K345" s="310">
        <f t="shared" si="39"/>
        <v>740.3574466</v>
      </c>
      <c r="L345" s="309">
        <v>15.996099999999984</v>
      </c>
      <c r="M345" s="22">
        <v>17.69200000000005</v>
      </c>
      <c r="N345" s="310">
        <f t="shared" si="40"/>
        <v>33.688100000000034</v>
      </c>
    </row>
    <row r="346" spans="1:14" ht="15.75">
      <c r="A346" s="220">
        <v>10</v>
      </c>
      <c r="B346" s="237" t="s">
        <v>168</v>
      </c>
      <c r="C346" s="196">
        <f t="shared" si="36"/>
        <v>658.3949131</v>
      </c>
      <c r="D346" s="196">
        <f t="shared" si="37"/>
        <v>121.5478</v>
      </c>
      <c r="E346" s="140">
        <f t="shared" si="38"/>
        <v>0.1846123011912438</v>
      </c>
      <c r="F346" s="209"/>
      <c r="G346" s="53"/>
      <c r="I346" s="309">
        <v>332.8221568</v>
      </c>
      <c r="J346" s="22">
        <v>325.57275630000004</v>
      </c>
      <c r="K346" s="310">
        <f t="shared" si="39"/>
        <v>658.3949131</v>
      </c>
      <c r="L346" s="309">
        <v>47.950599999999994</v>
      </c>
      <c r="M346" s="22">
        <v>73.5972</v>
      </c>
      <c r="N346" s="310">
        <f t="shared" si="40"/>
        <v>121.5478</v>
      </c>
    </row>
    <row r="347" spans="1:14" ht="15.75">
      <c r="A347" s="220">
        <v>11</v>
      </c>
      <c r="B347" s="237" t="s">
        <v>169</v>
      </c>
      <c r="C347" s="196">
        <f t="shared" si="36"/>
        <v>624.6103522000001</v>
      </c>
      <c r="D347" s="196">
        <f t="shared" si="37"/>
        <v>77.42679999999996</v>
      </c>
      <c r="E347" s="140">
        <f t="shared" si="38"/>
        <v>0.12396016128661268</v>
      </c>
      <c r="F347" s="209"/>
      <c r="G347" s="53"/>
      <c r="I347" s="309">
        <v>323.472128</v>
      </c>
      <c r="J347" s="22">
        <v>301.1382242</v>
      </c>
      <c r="K347" s="310">
        <f t="shared" si="39"/>
        <v>624.6103522000001</v>
      </c>
      <c r="L347" s="309">
        <v>38.588299999999975</v>
      </c>
      <c r="M347" s="22">
        <v>38.83849999999998</v>
      </c>
      <c r="N347" s="310">
        <f t="shared" si="40"/>
        <v>77.42679999999996</v>
      </c>
    </row>
    <row r="348" spans="1:14" ht="15.75">
      <c r="A348" s="220">
        <v>12</v>
      </c>
      <c r="B348" s="237" t="s">
        <v>170</v>
      </c>
      <c r="C348" s="196">
        <f t="shared" si="36"/>
        <v>446.8618867</v>
      </c>
      <c r="D348" s="196">
        <f t="shared" si="37"/>
        <v>51.963300000000004</v>
      </c>
      <c r="E348" s="140">
        <f t="shared" si="38"/>
        <v>0.11628492280632892</v>
      </c>
      <c r="F348" s="209"/>
      <c r="G348" s="53"/>
      <c r="I348" s="309">
        <v>228.53586560000005</v>
      </c>
      <c r="J348" s="22">
        <v>218.32602109999996</v>
      </c>
      <c r="K348" s="310">
        <f t="shared" si="39"/>
        <v>446.8618867</v>
      </c>
      <c r="L348" s="309">
        <v>26.767899999999997</v>
      </c>
      <c r="M348" s="22">
        <v>25.195400000000003</v>
      </c>
      <c r="N348" s="310">
        <f t="shared" si="40"/>
        <v>51.963300000000004</v>
      </c>
    </row>
    <row r="349" spans="1:14" ht="16.5" thickBot="1">
      <c r="A349" s="260"/>
      <c r="B349" s="312" t="s">
        <v>20</v>
      </c>
      <c r="C349" s="223">
        <f>SUM(C337:C348)</f>
        <v>6235.656196100001</v>
      </c>
      <c r="D349" s="223">
        <f>SUM(D337:D348)</f>
        <v>741.3343999999998</v>
      </c>
      <c r="E349" s="225">
        <f t="shared" si="38"/>
        <v>0.11888634919668223</v>
      </c>
      <c r="F349" s="68"/>
      <c r="G349" s="53"/>
      <c r="I349" s="313">
        <f>SUM(I337:I348)</f>
        <v>3063.9374975999995</v>
      </c>
      <c r="J349" s="74">
        <f>SUM(J337:J348)</f>
        <v>3171.7186985000003</v>
      </c>
      <c r="K349" s="314">
        <f t="shared" si="39"/>
        <v>6235.6561961</v>
      </c>
      <c r="L349" s="313">
        <f>SUM(L337:L348)</f>
        <v>316.4381999999999</v>
      </c>
      <c r="M349" s="74">
        <f>SUM(M337:M348)</f>
        <v>424.8962000000001</v>
      </c>
      <c r="N349" s="314">
        <f>L349+M349</f>
        <v>741.3344</v>
      </c>
    </row>
    <row r="350" spans="1:26" s="170" customFormat="1" ht="14.25">
      <c r="A350" s="35"/>
      <c r="B350" s="9"/>
      <c r="C350" s="9"/>
      <c r="D350" s="35"/>
      <c r="E350" s="36"/>
      <c r="F350" s="9"/>
      <c r="G350" s="315"/>
      <c r="H350" s="38"/>
      <c r="I350" s="9"/>
      <c r="J350" s="9"/>
      <c r="K350" s="9"/>
      <c r="L350" s="9"/>
      <c r="M350" s="9"/>
      <c r="N350" s="9"/>
      <c r="O350" s="38"/>
      <c r="P350" s="38"/>
      <c r="Q350" s="38"/>
      <c r="R350" s="38"/>
      <c r="S350" s="38"/>
      <c r="T350" s="38"/>
      <c r="U350" s="38"/>
      <c r="V350" s="38"/>
      <c r="W350" s="38"/>
      <c r="X350" s="38"/>
      <c r="Y350" s="38"/>
      <c r="Z350" s="38"/>
    </row>
    <row r="351" spans="1:14" ht="16.5" thickBot="1">
      <c r="A351" s="105" t="s">
        <v>333</v>
      </c>
      <c r="B351" s="105"/>
      <c r="C351" s="268"/>
      <c r="D351" s="64"/>
      <c r="E351" s="65"/>
      <c r="F351" s="13"/>
      <c r="G351" s="257"/>
      <c r="I351" s="38"/>
      <c r="J351" s="38"/>
      <c r="K351" s="38"/>
      <c r="L351" s="38"/>
      <c r="M351" s="38"/>
      <c r="N351" s="38"/>
    </row>
    <row r="352" spans="1:18" ht="15.75">
      <c r="A352" s="316" t="s">
        <v>269</v>
      </c>
      <c r="B352" s="316"/>
      <c r="C352" s="66"/>
      <c r="D352" s="64"/>
      <c r="E352" s="65" t="s">
        <v>32</v>
      </c>
      <c r="F352" s="9"/>
      <c r="G352" s="53"/>
      <c r="I352" s="593" t="s">
        <v>190</v>
      </c>
      <c r="J352" s="594"/>
      <c r="K352" s="601"/>
      <c r="L352" s="593" t="s">
        <v>191</v>
      </c>
      <c r="M352" s="594"/>
      <c r="N352" s="595"/>
      <c r="P352" s="593" t="s">
        <v>192</v>
      </c>
      <c r="Q352" s="594"/>
      <c r="R352" s="595"/>
    </row>
    <row r="353" spans="1:18" ht="47.25" customHeight="1">
      <c r="A353" s="235" t="s">
        <v>9</v>
      </c>
      <c r="B353" s="235" t="s">
        <v>10</v>
      </c>
      <c r="C353" s="235" t="str">
        <f>C336</f>
        <v>Allocation for 2019-20</v>
      </c>
      <c r="D353" s="235" t="s">
        <v>245</v>
      </c>
      <c r="E353" s="317" t="s">
        <v>230</v>
      </c>
      <c r="F353" s="209"/>
      <c r="G353" s="53"/>
      <c r="I353" s="73" t="s">
        <v>95</v>
      </c>
      <c r="J353" s="21" t="s">
        <v>185</v>
      </c>
      <c r="K353" s="318" t="s">
        <v>186</v>
      </c>
      <c r="L353" s="73" t="s">
        <v>95</v>
      </c>
      <c r="M353" s="21" t="s">
        <v>185</v>
      </c>
      <c r="N353" s="319" t="s">
        <v>186</v>
      </c>
      <c r="P353" s="73" t="s">
        <v>95</v>
      </c>
      <c r="Q353" s="21" t="s">
        <v>185</v>
      </c>
      <c r="R353" s="319" t="s">
        <v>186</v>
      </c>
    </row>
    <row r="354" spans="1:18" ht="15.75">
      <c r="A354" s="121">
        <v>1</v>
      </c>
      <c r="B354" s="122" t="s">
        <v>160</v>
      </c>
      <c r="C354" s="196">
        <f>C337</f>
        <v>341.4397384</v>
      </c>
      <c r="D354" s="211">
        <f>R354</f>
        <v>-41.9089</v>
      </c>
      <c r="E354" s="238">
        <f>D354/C354</f>
        <v>-0.12274171775197214</v>
      </c>
      <c r="F354" s="9"/>
      <c r="G354" s="53"/>
      <c r="I354" s="309">
        <v>78.11</v>
      </c>
      <c r="J354" s="22">
        <v>81.39999999999999</v>
      </c>
      <c r="K354" s="320">
        <f>I354+J354</f>
        <v>159.51</v>
      </c>
      <c r="L354" s="22">
        <v>112.22</v>
      </c>
      <c r="M354" s="22">
        <v>120.53999999999999</v>
      </c>
      <c r="N354" s="321">
        <f>L354+M354</f>
        <v>232.76</v>
      </c>
      <c r="P354" s="309">
        <v>-25.514799999999994</v>
      </c>
      <c r="Q354" s="22">
        <v>-16.394100000000005</v>
      </c>
      <c r="R354" s="321">
        <f>P354+Q354</f>
        <v>-41.9089</v>
      </c>
    </row>
    <row r="355" spans="1:18" ht="15.75">
      <c r="A355" s="121">
        <v>2</v>
      </c>
      <c r="B355" s="122" t="s">
        <v>161</v>
      </c>
      <c r="C355" s="196">
        <f aca="true" t="shared" si="41" ref="C355:C365">C338</f>
        <v>779.2398564</v>
      </c>
      <c r="D355" s="211">
        <f aca="true" t="shared" si="42" ref="D355:D365">R355</f>
        <v>-69.8809</v>
      </c>
      <c r="E355" s="238">
        <f aca="true" t="shared" si="43" ref="E355:E366">D355/C355</f>
        <v>-0.08967829279529137</v>
      </c>
      <c r="F355" s="9"/>
      <c r="G355" s="53"/>
      <c r="I355" s="309">
        <v>199.35</v>
      </c>
      <c r="J355" s="22">
        <v>206.19</v>
      </c>
      <c r="K355" s="320">
        <f aca="true" t="shared" si="44" ref="K355:K366">I355+J355</f>
        <v>405.53999999999996</v>
      </c>
      <c r="L355" s="22">
        <v>276</v>
      </c>
      <c r="M355" s="22">
        <v>278.29</v>
      </c>
      <c r="N355" s="321">
        <f aca="true" t="shared" si="45" ref="N355:N366">L355+M355</f>
        <v>554.29</v>
      </c>
      <c r="P355" s="309">
        <v>-40.057200000000016</v>
      </c>
      <c r="Q355" s="22">
        <v>-29.823699999999974</v>
      </c>
      <c r="R355" s="321">
        <f aca="true" t="shared" si="46" ref="R355:R366">P355+Q355</f>
        <v>-69.8809</v>
      </c>
    </row>
    <row r="356" spans="1:18" ht="15.75">
      <c r="A356" s="121">
        <v>3</v>
      </c>
      <c r="B356" s="122" t="s">
        <v>162</v>
      </c>
      <c r="C356" s="196">
        <f t="shared" si="41"/>
        <v>313.61942139999996</v>
      </c>
      <c r="D356" s="211">
        <f t="shared" si="42"/>
        <v>-6.053700000000013</v>
      </c>
      <c r="E356" s="238">
        <f t="shared" si="43"/>
        <v>-0.019302694880872624</v>
      </c>
      <c r="F356" s="9"/>
      <c r="G356" s="53"/>
      <c r="I356" s="309">
        <v>83.12</v>
      </c>
      <c r="J356" s="22">
        <v>87.33</v>
      </c>
      <c r="K356" s="320">
        <f t="shared" si="44"/>
        <v>170.45</v>
      </c>
      <c r="L356" s="22">
        <v>102.5</v>
      </c>
      <c r="M356" s="22">
        <v>104.81</v>
      </c>
      <c r="N356" s="321">
        <f t="shared" si="45"/>
        <v>207.31</v>
      </c>
      <c r="P356" s="309">
        <v>-5.727699999999992</v>
      </c>
      <c r="Q356" s="22">
        <v>-0.32600000000002183</v>
      </c>
      <c r="R356" s="321">
        <f t="shared" si="46"/>
        <v>-6.053700000000013</v>
      </c>
    </row>
    <row r="357" spans="1:18" ht="15.75">
      <c r="A357" s="121">
        <v>4</v>
      </c>
      <c r="B357" s="122" t="s">
        <v>163</v>
      </c>
      <c r="C357" s="196">
        <f t="shared" si="41"/>
        <v>858.4228163999999</v>
      </c>
      <c r="D357" s="211">
        <f t="shared" si="42"/>
        <v>-4.352900000000012</v>
      </c>
      <c r="E357" s="238">
        <f t="shared" si="43"/>
        <v>-0.005070811163029116</v>
      </c>
      <c r="F357" s="9"/>
      <c r="G357" s="53"/>
      <c r="I357" s="309">
        <v>198.04</v>
      </c>
      <c r="J357" s="22">
        <v>224.58</v>
      </c>
      <c r="K357" s="320">
        <f t="shared" si="44"/>
        <v>422.62</v>
      </c>
      <c r="L357" s="22">
        <v>266.79</v>
      </c>
      <c r="M357" s="22">
        <v>299.60999999999996</v>
      </c>
      <c r="N357" s="321">
        <f t="shared" si="45"/>
        <v>566.4</v>
      </c>
      <c r="P357" s="309">
        <v>-11.924100000000045</v>
      </c>
      <c r="Q357" s="22">
        <v>7.571200000000033</v>
      </c>
      <c r="R357" s="321">
        <f t="shared" si="46"/>
        <v>-4.352900000000012</v>
      </c>
    </row>
    <row r="358" spans="1:18" ht="15.75">
      <c r="A358" s="121">
        <v>5</v>
      </c>
      <c r="B358" s="122" t="s">
        <v>164</v>
      </c>
      <c r="C358" s="196">
        <f t="shared" si="41"/>
        <v>66.0344579</v>
      </c>
      <c r="D358" s="211">
        <f t="shared" si="42"/>
        <v>-6.426700000000002</v>
      </c>
      <c r="E358" s="238">
        <f t="shared" si="43"/>
        <v>-0.09732343089319132</v>
      </c>
      <c r="F358" s="9"/>
      <c r="G358" s="53"/>
      <c r="I358" s="309">
        <v>21.06</v>
      </c>
      <c r="J358" s="22">
        <v>19.54</v>
      </c>
      <c r="K358" s="320">
        <f t="shared" si="44"/>
        <v>40.599999999999994</v>
      </c>
      <c r="L358" s="22">
        <v>29.59</v>
      </c>
      <c r="M358" s="22">
        <v>25.03</v>
      </c>
      <c r="N358" s="321">
        <f t="shared" si="45"/>
        <v>54.620000000000005</v>
      </c>
      <c r="P358" s="309">
        <v>-5.430600000000004</v>
      </c>
      <c r="Q358" s="22">
        <v>-0.9960999999999989</v>
      </c>
      <c r="R358" s="321">
        <f t="shared" si="46"/>
        <v>-6.426700000000002</v>
      </c>
    </row>
    <row r="359" spans="1:18" ht="15.75">
      <c r="A359" s="121">
        <v>6</v>
      </c>
      <c r="B359" s="122" t="s">
        <v>165</v>
      </c>
      <c r="C359" s="196">
        <f t="shared" si="41"/>
        <v>476.3696857</v>
      </c>
      <c r="D359" s="211">
        <f t="shared" si="42"/>
        <v>-1.7458000000000276</v>
      </c>
      <c r="E359" s="238">
        <f t="shared" si="43"/>
        <v>-0.003664800788981077</v>
      </c>
      <c r="F359" s="9"/>
      <c r="G359" s="53"/>
      <c r="I359" s="309">
        <v>131.02</v>
      </c>
      <c r="J359" s="22">
        <v>135.54</v>
      </c>
      <c r="K359" s="320">
        <f t="shared" si="44"/>
        <v>266.56</v>
      </c>
      <c r="L359" s="22">
        <v>168.09</v>
      </c>
      <c r="M359" s="22">
        <v>169.91</v>
      </c>
      <c r="N359" s="321">
        <f t="shared" si="45"/>
        <v>338</v>
      </c>
      <c r="P359" s="309">
        <v>-6.777299999999986</v>
      </c>
      <c r="Q359" s="22">
        <v>5.031499999999959</v>
      </c>
      <c r="R359" s="321">
        <f t="shared" si="46"/>
        <v>-1.7458000000000276</v>
      </c>
    </row>
    <row r="360" spans="1:18" ht="15.75">
      <c r="A360" s="121">
        <v>7</v>
      </c>
      <c r="B360" s="122" t="s">
        <v>184</v>
      </c>
      <c r="C360" s="196">
        <f t="shared" si="41"/>
        <v>26.818600500000002</v>
      </c>
      <c r="D360" s="211">
        <f t="shared" si="42"/>
        <v>5.0005999999999995</v>
      </c>
      <c r="E360" s="238">
        <f t="shared" si="43"/>
        <v>0.18646013985703688</v>
      </c>
      <c r="F360" s="9"/>
      <c r="G360" s="53"/>
      <c r="I360" s="309">
        <v>9.4</v>
      </c>
      <c r="J360" s="22">
        <v>9</v>
      </c>
      <c r="K360" s="320">
        <f t="shared" si="44"/>
        <v>18.4</v>
      </c>
      <c r="L360" s="22">
        <v>8.83</v>
      </c>
      <c r="M360" s="22">
        <v>7.83</v>
      </c>
      <c r="N360" s="321">
        <f t="shared" si="45"/>
        <v>16.66</v>
      </c>
      <c r="P360" s="309">
        <v>1.505899999999999</v>
      </c>
      <c r="Q360" s="22">
        <v>3.4947000000000004</v>
      </c>
      <c r="R360" s="321">
        <f t="shared" si="46"/>
        <v>5.0005999999999995</v>
      </c>
    </row>
    <row r="361" spans="1:18" ht="15.75">
      <c r="A361" s="121">
        <v>8</v>
      </c>
      <c r="B361" s="122" t="s">
        <v>166</v>
      </c>
      <c r="C361" s="196">
        <f t="shared" si="41"/>
        <v>903.4870208000001</v>
      </c>
      <c r="D361" s="211">
        <f t="shared" si="42"/>
        <v>-60.86330000000001</v>
      </c>
      <c r="E361" s="238">
        <f t="shared" si="43"/>
        <v>-0.06736488582437863</v>
      </c>
      <c r="F361" s="9"/>
      <c r="G361" s="53"/>
      <c r="I361" s="309">
        <v>221.45000000000002</v>
      </c>
      <c r="J361" s="22">
        <v>245.27</v>
      </c>
      <c r="K361" s="320">
        <f t="shared" si="44"/>
        <v>466.72</v>
      </c>
      <c r="L361" s="22">
        <v>291.38</v>
      </c>
      <c r="M361" s="22">
        <v>331.92</v>
      </c>
      <c r="N361" s="321">
        <f t="shared" si="45"/>
        <v>623.3</v>
      </c>
      <c r="P361" s="309">
        <v>-32.788900000000034</v>
      </c>
      <c r="Q361" s="22">
        <v>-28.074399999999976</v>
      </c>
      <c r="R361" s="321">
        <f t="shared" si="46"/>
        <v>-60.86330000000001</v>
      </c>
    </row>
    <row r="362" spans="1:18" ht="15.75">
      <c r="A362" s="121">
        <v>9</v>
      </c>
      <c r="B362" s="122" t="s">
        <v>167</v>
      </c>
      <c r="C362" s="196">
        <f t="shared" si="41"/>
        <v>740.3574466</v>
      </c>
      <c r="D362" s="211">
        <f t="shared" si="42"/>
        <v>-181.0419</v>
      </c>
      <c r="E362" s="238">
        <f t="shared" si="43"/>
        <v>-0.24453309793993772</v>
      </c>
      <c r="F362" s="9"/>
      <c r="G362" s="53"/>
      <c r="I362" s="309">
        <v>177.76</v>
      </c>
      <c r="J362" s="22">
        <v>187.64999999999998</v>
      </c>
      <c r="K362" s="320">
        <f t="shared" si="44"/>
        <v>365.40999999999997</v>
      </c>
      <c r="L362" s="22">
        <v>282.25</v>
      </c>
      <c r="M362" s="22">
        <v>297.89</v>
      </c>
      <c r="N362" s="321">
        <f t="shared" si="45"/>
        <v>580.14</v>
      </c>
      <c r="P362" s="309">
        <v>-88.49390000000004</v>
      </c>
      <c r="Q362" s="22">
        <v>-92.54799999999996</v>
      </c>
      <c r="R362" s="321">
        <f t="shared" si="46"/>
        <v>-181.0419</v>
      </c>
    </row>
    <row r="363" spans="1:18" ht="15.75">
      <c r="A363" s="121">
        <v>10</v>
      </c>
      <c r="B363" s="122" t="s">
        <v>168</v>
      </c>
      <c r="C363" s="196">
        <f t="shared" si="41"/>
        <v>658.3949131</v>
      </c>
      <c r="D363" s="211">
        <f t="shared" si="42"/>
        <v>-22.832200000000004</v>
      </c>
      <c r="E363" s="238">
        <f t="shared" si="43"/>
        <v>-0.03467857898916079</v>
      </c>
      <c r="F363" s="9"/>
      <c r="G363" s="53"/>
      <c r="I363" s="309">
        <v>158.95</v>
      </c>
      <c r="J363" s="22">
        <v>165.38</v>
      </c>
      <c r="K363" s="320">
        <f t="shared" si="44"/>
        <v>324.33</v>
      </c>
      <c r="L363" s="22">
        <v>241.51000000000002</v>
      </c>
      <c r="M363" s="22">
        <v>227.2</v>
      </c>
      <c r="N363" s="321">
        <f t="shared" si="45"/>
        <v>468.71000000000004</v>
      </c>
      <c r="P363" s="309">
        <v>-34.60940000000002</v>
      </c>
      <c r="Q363" s="22">
        <v>11.777200000000018</v>
      </c>
      <c r="R363" s="321">
        <f t="shared" si="46"/>
        <v>-22.832200000000004</v>
      </c>
    </row>
    <row r="364" spans="1:18" ht="15.75">
      <c r="A364" s="121">
        <v>11</v>
      </c>
      <c r="B364" s="122" t="s">
        <v>169</v>
      </c>
      <c r="C364" s="196">
        <f t="shared" si="41"/>
        <v>624.6103522000001</v>
      </c>
      <c r="D364" s="211">
        <f t="shared" si="42"/>
        <v>-47.763200000000076</v>
      </c>
      <c r="E364" s="238">
        <f t="shared" si="43"/>
        <v>-0.07646879343540933</v>
      </c>
      <c r="F364" s="9"/>
      <c r="G364" s="53"/>
      <c r="I364" s="309">
        <v>142.16</v>
      </c>
      <c r="J364" s="22">
        <v>146.22</v>
      </c>
      <c r="K364" s="320">
        <f t="shared" si="44"/>
        <v>288.38</v>
      </c>
      <c r="L364" s="22">
        <v>215.98000000000002</v>
      </c>
      <c r="M364" s="22">
        <v>197.59</v>
      </c>
      <c r="N364" s="321">
        <f t="shared" si="45"/>
        <v>413.57000000000005</v>
      </c>
      <c r="P364" s="309">
        <v>-35.231700000000046</v>
      </c>
      <c r="Q364" s="22">
        <v>-12.53150000000003</v>
      </c>
      <c r="R364" s="321">
        <f t="shared" si="46"/>
        <v>-47.763200000000076</v>
      </c>
    </row>
    <row r="365" spans="1:18" ht="15.75">
      <c r="A365" s="121">
        <v>12</v>
      </c>
      <c r="B365" s="122" t="s">
        <v>170</v>
      </c>
      <c r="C365" s="196">
        <f t="shared" si="41"/>
        <v>446.8618867</v>
      </c>
      <c r="D365" s="211">
        <f t="shared" si="42"/>
        <v>28.233299999999993</v>
      </c>
      <c r="E365" s="238">
        <f t="shared" si="43"/>
        <v>0.06318126660677681</v>
      </c>
      <c r="F365" s="9"/>
      <c r="G365" s="53"/>
      <c r="I365" s="309">
        <v>136.39</v>
      </c>
      <c r="J365" s="22">
        <v>136.79</v>
      </c>
      <c r="K365" s="320">
        <f t="shared" si="44"/>
        <v>273.17999999999995</v>
      </c>
      <c r="L365" s="22">
        <v>153.32</v>
      </c>
      <c r="M365" s="22">
        <v>143.59</v>
      </c>
      <c r="N365" s="321">
        <f t="shared" si="45"/>
        <v>296.90999999999997</v>
      </c>
      <c r="P365" s="309">
        <v>9.837899999999976</v>
      </c>
      <c r="Q365" s="22">
        <v>18.395400000000016</v>
      </c>
      <c r="R365" s="321">
        <f t="shared" si="46"/>
        <v>28.233299999999993</v>
      </c>
    </row>
    <row r="366" spans="1:18" ht="16.5" thickBot="1">
      <c r="A366" s="121"/>
      <c r="B366" s="122" t="s">
        <v>20</v>
      </c>
      <c r="C366" s="223">
        <f>SUM(C354:C365)</f>
        <v>6235.656196100001</v>
      </c>
      <c r="D366" s="223">
        <f>SUM(D354:D365)</f>
        <v>-409.6356000000002</v>
      </c>
      <c r="E366" s="250">
        <f t="shared" si="43"/>
        <v>-0.06569246076398515</v>
      </c>
      <c r="F366" s="9"/>
      <c r="G366" s="53"/>
      <c r="I366" s="313">
        <f>SUM(I354:I365)</f>
        <v>1556.81</v>
      </c>
      <c r="J366" s="74">
        <f>SUM(J354:J365)</f>
        <v>1644.89</v>
      </c>
      <c r="K366" s="322">
        <f t="shared" si="44"/>
        <v>3201.7</v>
      </c>
      <c r="L366" s="313">
        <f>SUM(L354:L365)</f>
        <v>2148.46</v>
      </c>
      <c r="M366" s="74">
        <v>2204.21</v>
      </c>
      <c r="N366" s="323">
        <f t="shared" si="45"/>
        <v>4352.67</v>
      </c>
      <c r="P366" s="313">
        <f>SUM(P354:P365)</f>
        <v>-275.21180000000015</v>
      </c>
      <c r="Q366" s="74">
        <f>SUM(Q354:Q365)</f>
        <v>-134.42379999999991</v>
      </c>
      <c r="R366" s="323">
        <f t="shared" si="46"/>
        <v>-409.63560000000007</v>
      </c>
    </row>
    <row r="367" spans="1:7" ht="12.75">
      <c r="A367" s="35"/>
      <c r="B367" s="9"/>
      <c r="C367" s="9"/>
      <c r="D367" s="35"/>
      <c r="E367" s="36"/>
      <c r="F367" s="9"/>
      <c r="G367" s="50"/>
    </row>
    <row r="368" spans="1:7" ht="12.75">
      <c r="A368" s="35"/>
      <c r="B368" s="9"/>
      <c r="C368" s="9"/>
      <c r="D368" s="35"/>
      <c r="E368" s="36"/>
      <c r="F368" s="9"/>
      <c r="G368" s="50"/>
    </row>
    <row r="369" spans="1:7" ht="15.75">
      <c r="A369" s="105" t="s">
        <v>76</v>
      </c>
      <c r="B369" s="105"/>
      <c r="C369" s="66"/>
      <c r="D369" s="64"/>
      <c r="E369" s="65"/>
      <c r="F369" s="66"/>
      <c r="G369" s="324"/>
    </row>
    <row r="370" spans="1:7" ht="15.75">
      <c r="A370" s="193" t="s">
        <v>268</v>
      </c>
      <c r="B370" s="316"/>
      <c r="C370" s="66"/>
      <c r="D370" s="64"/>
      <c r="E370" s="65"/>
      <c r="F370" s="66"/>
      <c r="G370" s="324"/>
    </row>
    <row r="371" spans="1:7" ht="47.25">
      <c r="A371" s="112" t="s">
        <v>13</v>
      </c>
      <c r="B371" s="112" t="s">
        <v>325</v>
      </c>
      <c r="C371" s="112" t="s">
        <v>355</v>
      </c>
      <c r="D371" s="325" t="s">
        <v>33</v>
      </c>
      <c r="E371" s="326" t="s">
        <v>34</v>
      </c>
      <c r="F371" s="112" t="s">
        <v>16</v>
      </c>
      <c r="G371" s="327"/>
    </row>
    <row r="372" spans="1:7" ht="15.75">
      <c r="A372" s="328">
        <f>C366</f>
        <v>6235.656196100001</v>
      </c>
      <c r="B372" s="329">
        <f>D349</f>
        <v>741.3343999999998</v>
      </c>
      <c r="C372" s="232">
        <f>E389</f>
        <v>3201.7</v>
      </c>
      <c r="D372" s="233">
        <f>B372+C372</f>
        <v>3943.0343999999996</v>
      </c>
      <c r="E372" s="234">
        <f>D372/A372</f>
        <v>0.6323367222307914</v>
      </c>
      <c r="F372" s="233">
        <f>A372*85/100</f>
        <v>5300.307766685</v>
      </c>
      <c r="G372" s="330"/>
    </row>
    <row r="373" spans="1:7" ht="15.75">
      <c r="A373" s="331"/>
      <c r="B373" s="332"/>
      <c r="C373" s="333"/>
      <c r="D373" s="306"/>
      <c r="E373" s="334"/>
      <c r="F373" s="335"/>
      <c r="G373" s="336"/>
    </row>
    <row r="374" spans="1:7" ht="15.75">
      <c r="A374" s="105" t="s">
        <v>77</v>
      </c>
      <c r="B374" s="105"/>
      <c r="C374" s="268"/>
      <c r="D374" s="64"/>
      <c r="E374" s="65"/>
      <c r="F374" s="66"/>
      <c r="G374" s="336"/>
    </row>
    <row r="375" spans="1:14" ht="15.75">
      <c r="A375" s="193" t="s">
        <v>270</v>
      </c>
      <c r="B375" s="193"/>
      <c r="C375" s="66"/>
      <c r="D375" s="64"/>
      <c r="E375" s="65"/>
      <c r="F375" s="66"/>
      <c r="G375" s="330" t="s">
        <v>32</v>
      </c>
      <c r="M375" s="176"/>
      <c r="N375" s="176"/>
    </row>
    <row r="376" spans="1:26" s="177" customFormat="1" ht="81" customHeight="1">
      <c r="A376" s="2" t="s">
        <v>9</v>
      </c>
      <c r="B376" s="2" t="s">
        <v>10</v>
      </c>
      <c r="C376" s="2" t="str">
        <f>C353</f>
        <v>Allocation for 2019-20</v>
      </c>
      <c r="D376" s="2" t="str">
        <f>D336</f>
        <v>Opening Balance as on 01.04.2019                                                          </v>
      </c>
      <c r="E376" s="3" t="s">
        <v>353</v>
      </c>
      <c r="F376" s="2" t="s">
        <v>354</v>
      </c>
      <c r="G376" s="236" t="s">
        <v>35</v>
      </c>
      <c r="H376" s="9"/>
      <c r="I376" s="176"/>
      <c r="J376" s="176"/>
      <c r="K376" s="176"/>
      <c r="L376" s="9"/>
      <c r="M376" s="9"/>
      <c r="N376" s="9"/>
      <c r="O376" s="176"/>
      <c r="P376" s="176"/>
      <c r="Q376" s="176"/>
      <c r="R376" s="176"/>
      <c r="S376" s="176"/>
      <c r="T376" s="176"/>
      <c r="U376" s="176"/>
      <c r="V376" s="176"/>
      <c r="W376" s="176"/>
      <c r="X376" s="176"/>
      <c r="Y376" s="176"/>
      <c r="Z376" s="176"/>
    </row>
    <row r="377" spans="1:7" ht="15.75">
      <c r="A377" s="121">
        <v>1</v>
      </c>
      <c r="B377" s="122" t="s">
        <v>160</v>
      </c>
      <c r="C377" s="196">
        <f>C337</f>
        <v>341.4397384</v>
      </c>
      <c r="D377" s="196">
        <f>D337</f>
        <v>31.341100000000004</v>
      </c>
      <c r="E377" s="337">
        <f>K354</f>
        <v>159.51</v>
      </c>
      <c r="F377" s="338">
        <f>SUM(D377:E377)</f>
        <v>190.8511</v>
      </c>
      <c r="G377" s="238">
        <f>F377/C377</f>
        <v>0.5589598354729761</v>
      </c>
    </row>
    <row r="378" spans="1:7" ht="15.75">
      <c r="A378" s="121">
        <v>2</v>
      </c>
      <c r="B378" s="122" t="s">
        <v>161</v>
      </c>
      <c r="C378" s="196">
        <f aca="true" t="shared" si="47" ref="C378:D388">C338</f>
        <v>779.2398564</v>
      </c>
      <c r="D378" s="196">
        <f t="shared" si="47"/>
        <v>78.86910000000003</v>
      </c>
      <c r="E378" s="337">
        <f aca="true" t="shared" si="48" ref="E378:E388">K355</f>
        <v>405.53999999999996</v>
      </c>
      <c r="F378" s="338">
        <f aca="true" t="shared" si="49" ref="F378:F388">SUM(D378:E378)</f>
        <v>484.40909999999997</v>
      </c>
      <c r="G378" s="238">
        <f aca="true" t="shared" si="50" ref="G378:G388">F378/C378</f>
        <v>0.6216431256967723</v>
      </c>
    </row>
    <row r="379" spans="1:7" ht="15.75">
      <c r="A379" s="121">
        <v>3</v>
      </c>
      <c r="B379" s="122" t="s">
        <v>162</v>
      </c>
      <c r="C379" s="196">
        <f t="shared" si="47"/>
        <v>313.61942139999996</v>
      </c>
      <c r="D379" s="196">
        <f t="shared" si="47"/>
        <v>30.806299999999993</v>
      </c>
      <c r="E379" s="337">
        <f t="shared" si="48"/>
        <v>170.45</v>
      </c>
      <c r="F379" s="338">
        <f t="shared" si="49"/>
        <v>201.25629999999998</v>
      </c>
      <c r="G379" s="238">
        <f t="shared" si="50"/>
        <v>0.6417214185957937</v>
      </c>
    </row>
    <row r="380" spans="1:7" ht="15.75">
      <c r="A380" s="121">
        <v>4</v>
      </c>
      <c r="B380" s="122" t="s">
        <v>163</v>
      </c>
      <c r="C380" s="196">
        <f t="shared" si="47"/>
        <v>858.4228163999999</v>
      </c>
      <c r="D380" s="196">
        <f t="shared" si="47"/>
        <v>139.42709999999994</v>
      </c>
      <c r="E380" s="337">
        <f t="shared" si="48"/>
        <v>422.62</v>
      </c>
      <c r="F380" s="338">
        <f t="shared" si="49"/>
        <v>562.0471</v>
      </c>
      <c r="G380" s="238">
        <f t="shared" si="50"/>
        <v>0.6547438969027851</v>
      </c>
    </row>
    <row r="381" spans="1:7" ht="15.75">
      <c r="A381" s="121">
        <v>5</v>
      </c>
      <c r="B381" s="122" t="s">
        <v>164</v>
      </c>
      <c r="C381" s="196">
        <f t="shared" si="47"/>
        <v>66.0344579</v>
      </c>
      <c r="D381" s="196">
        <f t="shared" si="47"/>
        <v>7.5932999999999975</v>
      </c>
      <c r="E381" s="337">
        <f t="shared" si="48"/>
        <v>40.599999999999994</v>
      </c>
      <c r="F381" s="338">
        <f t="shared" si="49"/>
        <v>48.193299999999994</v>
      </c>
      <c r="G381" s="238">
        <f t="shared" si="50"/>
        <v>0.7298204836175386</v>
      </c>
    </row>
    <row r="382" spans="1:7" ht="15.75">
      <c r="A382" s="121">
        <v>6</v>
      </c>
      <c r="B382" s="122" t="s">
        <v>165</v>
      </c>
      <c r="C382" s="196">
        <f t="shared" si="47"/>
        <v>476.3696857</v>
      </c>
      <c r="D382" s="196">
        <f t="shared" si="47"/>
        <v>69.69419999999998</v>
      </c>
      <c r="E382" s="337">
        <f t="shared" si="48"/>
        <v>266.56</v>
      </c>
      <c r="F382" s="338">
        <f t="shared" si="49"/>
        <v>336.25419999999997</v>
      </c>
      <c r="G382" s="238">
        <f t="shared" si="50"/>
        <v>0.7058681735927261</v>
      </c>
    </row>
    <row r="383" spans="1:7" ht="15.75">
      <c r="A383" s="121">
        <v>7</v>
      </c>
      <c r="B383" s="122" t="s">
        <v>184</v>
      </c>
      <c r="C383" s="196">
        <f t="shared" si="47"/>
        <v>26.818600500000002</v>
      </c>
      <c r="D383" s="196">
        <f t="shared" si="47"/>
        <v>3.2606</v>
      </c>
      <c r="E383" s="337">
        <f t="shared" si="48"/>
        <v>18.4</v>
      </c>
      <c r="F383" s="338">
        <f t="shared" si="49"/>
        <v>21.6606</v>
      </c>
      <c r="G383" s="238">
        <f t="shared" si="50"/>
        <v>0.8076707805837966</v>
      </c>
    </row>
    <row r="384" spans="1:7" ht="15.75">
      <c r="A384" s="121">
        <v>8</v>
      </c>
      <c r="B384" s="122" t="s">
        <v>166</v>
      </c>
      <c r="C384" s="196">
        <f t="shared" si="47"/>
        <v>903.4870208000001</v>
      </c>
      <c r="D384" s="196">
        <f t="shared" si="47"/>
        <v>95.71669999999997</v>
      </c>
      <c r="E384" s="337">
        <f t="shared" si="48"/>
        <v>466.72</v>
      </c>
      <c r="F384" s="338">
        <f t="shared" si="49"/>
        <v>562.4367</v>
      </c>
      <c r="G384" s="238">
        <f t="shared" si="50"/>
        <v>0.6225177418730219</v>
      </c>
    </row>
    <row r="385" spans="1:7" ht="15.75">
      <c r="A385" s="121">
        <v>9</v>
      </c>
      <c r="B385" s="122" t="s">
        <v>167</v>
      </c>
      <c r="C385" s="196">
        <f t="shared" si="47"/>
        <v>740.3574466</v>
      </c>
      <c r="D385" s="196">
        <f t="shared" si="47"/>
        <v>33.688100000000034</v>
      </c>
      <c r="E385" s="337">
        <f t="shared" si="48"/>
        <v>365.40999999999997</v>
      </c>
      <c r="F385" s="338">
        <f t="shared" si="49"/>
        <v>399.0981</v>
      </c>
      <c r="G385" s="238">
        <f t="shared" si="50"/>
        <v>0.5390613707376196</v>
      </c>
    </row>
    <row r="386" spans="1:7" ht="15.75">
      <c r="A386" s="121">
        <v>10</v>
      </c>
      <c r="B386" s="122" t="s">
        <v>168</v>
      </c>
      <c r="C386" s="196">
        <f t="shared" si="47"/>
        <v>658.3949131</v>
      </c>
      <c r="D386" s="196">
        <f t="shared" si="47"/>
        <v>121.5478</v>
      </c>
      <c r="E386" s="337">
        <f t="shared" si="48"/>
        <v>324.33</v>
      </c>
      <c r="F386" s="338">
        <f t="shared" si="49"/>
        <v>445.8778</v>
      </c>
      <c r="G386" s="238">
        <f t="shared" si="50"/>
        <v>0.6772193878300484</v>
      </c>
    </row>
    <row r="387" spans="1:7" ht="15.75">
      <c r="A387" s="121">
        <v>11</v>
      </c>
      <c r="B387" s="122" t="s">
        <v>169</v>
      </c>
      <c r="C387" s="196">
        <f t="shared" si="47"/>
        <v>624.6103522000001</v>
      </c>
      <c r="D387" s="196">
        <f t="shared" si="47"/>
        <v>77.42679999999996</v>
      </c>
      <c r="E387" s="337">
        <f t="shared" si="48"/>
        <v>288.38</v>
      </c>
      <c r="F387" s="338">
        <f t="shared" si="49"/>
        <v>365.80679999999995</v>
      </c>
      <c r="G387" s="238">
        <f t="shared" si="50"/>
        <v>0.5856559993147035</v>
      </c>
    </row>
    <row r="388" spans="1:7" ht="15.75">
      <c r="A388" s="121">
        <v>12</v>
      </c>
      <c r="B388" s="122" t="s">
        <v>170</v>
      </c>
      <c r="C388" s="196">
        <f t="shared" si="47"/>
        <v>446.8618867</v>
      </c>
      <c r="D388" s="196">
        <f t="shared" si="47"/>
        <v>51.963300000000004</v>
      </c>
      <c r="E388" s="337">
        <f t="shared" si="48"/>
        <v>273.17999999999995</v>
      </c>
      <c r="F388" s="338">
        <f t="shared" si="49"/>
        <v>325.14329999999995</v>
      </c>
      <c r="G388" s="238">
        <f t="shared" si="50"/>
        <v>0.7276147500542698</v>
      </c>
    </row>
    <row r="389" spans="1:7" ht="15.75">
      <c r="A389" s="260"/>
      <c r="B389" s="312" t="s">
        <v>20</v>
      </c>
      <c r="C389" s="223">
        <f>SUM(C377:C388)</f>
        <v>6235.656196100001</v>
      </c>
      <c r="D389" s="223">
        <f>SUM(D377:D388)</f>
        <v>741.3343999999998</v>
      </c>
      <c r="E389" s="223">
        <f>SUM(E377:E388)</f>
        <v>3201.7</v>
      </c>
      <c r="F389" s="339">
        <f>D389+E389</f>
        <v>3943.0343999999996</v>
      </c>
      <c r="G389" s="250">
        <f>F389/C389</f>
        <v>0.6323367222307914</v>
      </c>
    </row>
    <row r="390" spans="1:7" ht="15.75">
      <c r="A390" s="340"/>
      <c r="B390" s="341"/>
      <c r="C390" s="342"/>
      <c r="D390" s="342"/>
      <c r="E390" s="342"/>
      <c r="F390" s="343"/>
      <c r="G390" s="344"/>
    </row>
    <row r="391" spans="1:7" ht="15.75">
      <c r="A391" s="340"/>
      <c r="B391" s="341"/>
      <c r="C391" s="342"/>
      <c r="D391" s="342"/>
      <c r="E391" s="342"/>
      <c r="F391" s="343"/>
      <c r="G391" s="344"/>
    </row>
    <row r="392" spans="1:7" ht="15.75">
      <c r="A392" s="578" t="s">
        <v>78</v>
      </c>
      <c r="B392" s="578"/>
      <c r="C392" s="268"/>
      <c r="D392" s="64"/>
      <c r="E392" s="65"/>
      <c r="F392" s="40"/>
      <c r="G392" s="53"/>
    </row>
    <row r="393" spans="1:7" ht="15.75">
      <c r="A393" s="193" t="s">
        <v>271</v>
      </c>
      <c r="B393" s="66"/>
      <c r="C393" s="268"/>
      <c r="D393" s="64"/>
      <c r="E393" s="65"/>
      <c r="F393" s="40"/>
      <c r="G393" s="53"/>
    </row>
    <row r="394" spans="1:7" ht="15.75">
      <c r="A394" s="260" t="s">
        <v>13</v>
      </c>
      <c r="B394" s="260" t="s">
        <v>36</v>
      </c>
      <c r="C394" s="260" t="s">
        <v>34</v>
      </c>
      <c r="D394" s="260" t="s">
        <v>22</v>
      </c>
      <c r="E394" s="250" t="s">
        <v>23</v>
      </c>
      <c r="F394" s="9"/>
      <c r="G394" s="53"/>
    </row>
    <row r="395" spans="1:7" ht="15.75">
      <c r="A395" s="328">
        <f>C389</f>
        <v>6235.656196100001</v>
      </c>
      <c r="B395" s="232">
        <f>F389</f>
        <v>3943.0343999999996</v>
      </c>
      <c r="C395" s="250">
        <f>B395/A395</f>
        <v>0.6323367222307914</v>
      </c>
      <c r="D395" s="232">
        <f>D412</f>
        <v>4352.67</v>
      </c>
      <c r="E395" s="345">
        <f>D395/A395</f>
        <v>0.6980291829947767</v>
      </c>
      <c r="F395" s="9"/>
      <c r="G395" s="53"/>
    </row>
    <row r="396" spans="1:7" ht="15.75">
      <c r="A396" s="346"/>
      <c r="B396" s="347"/>
      <c r="C396" s="348"/>
      <c r="D396" s="349"/>
      <c r="E396" s="119"/>
      <c r="G396" s="79"/>
    </row>
    <row r="397" spans="1:7" ht="15.75">
      <c r="A397" s="596" t="s">
        <v>79</v>
      </c>
      <c r="B397" s="596"/>
      <c r="C397" s="596"/>
      <c r="D397" s="596"/>
      <c r="E397" s="596"/>
      <c r="F397" s="38"/>
      <c r="G397" s="204"/>
    </row>
    <row r="398" spans="1:7" ht="15.75">
      <c r="A398" s="193" t="s">
        <v>272</v>
      </c>
      <c r="B398" s="193"/>
      <c r="C398" s="66"/>
      <c r="D398" s="64"/>
      <c r="E398" s="533" t="s">
        <v>32</v>
      </c>
      <c r="F398" s="40"/>
      <c r="G398" s="53"/>
    </row>
    <row r="399" spans="1:7" ht="52.5" customHeight="1">
      <c r="A399" s="2" t="s">
        <v>9</v>
      </c>
      <c r="B399" s="2" t="s">
        <v>10</v>
      </c>
      <c r="C399" s="235" t="str">
        <f aca="true" t="shared" si="51" ref="C399:C411">C376</f>
        <v>Allocation for 2019-20</v>
      </c>
      <c r="D399" s="2" t="s">
        <v>81</v>
      </c>
      <c r="E399" s="3" t="s">
        <v>37</v>
      </c>
      <c r="F399" s="40"/>
      <c r="G399" s="53"/>
    </row>
    <row r="400" spans="1:7" ht="15.75">
      <c r="A400" s="121">
        <v>1</v>
      </c>
      <c r="B400" s="122" t="s">
        <v>160</v>
      </c>
      <c r="C400" s="196">
        <f t="shared" si="51"/>
        <v>341.4397384</v>
      </c>
      <c r="D400" s="196">
        <f aca="true" t="shared" si="52" ref="D400:D411">N354</f>
        <v>232.76</v>
      </c>
      <c r="E400" s="238">
        <f>D400/C400</f>
        <v>0.6817015532249482</v>
      </c>
      <c r="F400" s="40"/>
      <c r="G400" s="53"/>
    </row>
    <row r="401" spans="1:7" ht="18" customHeight="1">
      <c r="A401" s="121">
        <v>2</v>
      </c>
      <c r="B401" s="122" t="s">
        <v>161</v>
      </c>
      <c r="C401" s="196">
        <f t="shared" si="51"/>
        <v>779.2398564</v>
      </c>
      <c r="D401" s="196">
        <f t="shared" si="52"/>
        <v>554.29</v>
      </c>
      <c r="E401" s="238">
        <f aca="true" t="shared" si="53" ref="E401:E412">D401/C401</f>
        <v>0.7113214184920637</v>
      </c>
      <c r="F401" s="40"/>
      <c r="G401" s="53"/>
    </row>
    <row r="402" spans="1:7" ht="15.75">
      <c r="A402" s="121">
        <v>3</v>
      </c>
      <c r="B402" s="122" t="s">
        <v>162</v>
      </c>
      <c r="C402" s="196">
        <f t="shared" si="51"/>
        <v>313.61942139999996</v>
      </c>
      <c r="D402" s="196">
        <f t="shared" si="52"/>
        <v>207.31</v>
      </c>
      <c r="E402" s="238">
        <f t="shared" si="53"/>
        <v>0.6610241134766663</v>
      </c>
      <c r="F402" s="40"/>
      <c r="G402" s="53"/>
    </row>
    <row r="403" spans="1:7" ht="15.75">
      <c r="A403" s="121">
        <v>4</v>
      </c>
      <c r="B403" s="122" t="s">
        <v>163</v>
      </c>
      <c r="C403" s="196">
        <f t="shared" si="51"/>
        <v>858.4228163999999</v>
      </c>
      <c r="D403" s="196">
        <f t="shared" si="52"/>
        <v>566.4</v>
      </c>
      <c r="E403" s="238">
        <f t="shared" si="53"/>
        <v>0.6598147080658142</v>
      </c>
      <c r="F403" s="40"/>
      <c r="G403" s="53"/>
    </row>
    <row r="404" spans="1:7" ht="15.75">
      <c r="A404" s="121">
        <v>5</v>
      </c>
      <c r="B404" s="122" t="s">
        <v>164</v>
      </c>
      <c r="C404" s="196">
        <f t="shared" si="51"/>
        <v>66.0344579</v>
      </c>
      <c r="D404" s="196">
        <f t="shared" si="52"/>
        <v>54.620000000000005</v>
      </c>
      <c r="E404" s="238">
        <f t="shared" si="53"/>
        <v>0.82714391451073</v>
      </c>
      <c r="F404" s="40"/>
      <c r="G404" s="53"/>
    </row>
    <row r="405" spans="1:7" ht="15.75">
      <c r="A405" s="121">
        <v>6</v>
      </c>
      <c r="B405" s="122" t="s">
        <v>165</v>
      </c>
      <c r="C405" s="196">
        <f t="shared" si="51"/>
        <v>476.3696857</v>
      </c>
      <c r="D405" s="196">
        <f t="shared" si="52"/>
        <v>338</v>
      </c>
      <c r="E405" s="238">
        <f t="shared" si="53"/>
        <v>0.7095329743817071</v>
      </c>
      <c r="F405" s="40"/>
      <c r="G405" s="53"/>
    </row>
    <row r="406" spans="1:7" ht="15.75">
      <c r="A406" s="121">
        <v>7</v>
      </c>
      <c r="B406" s="122" t="s">
        <v>184</v>
      </c>
      <c r="C406" s="196">
        <f t="shared" si="51"/>
        <v>26.818600500000002</v>
      </c>
      <c r="D406" s="196">
        <f t="shared" si="52"/>
        <v>16.66</v>
      </c>
      <c r="E406" s="238">
        <f t="shared" si="53"/>
        <v>0.6212106407267597</v>
      </c>
      <c r="F406" s="40"/>
      <c r="G406" s="53"/>
    </row>
    <row r="407" spans="1:7" ht="15.75">
      <c r="A407" s="121">
        <v>8</v>
      </c>
      <c r="B407" s="122" t="s">
        <v>166</v>
      </c>
      <c r="C407" s="196">
        <f t="shared" si="51"/>
        <v>903.4870208000001</v>
      </c>
      <c r="D407" s="196">
        <f t="shared" si="52"/>
        <v>623.3</v>
      </c>
      <c r="E407" s="238">
        <f t="shared" si="53"/>
        <v>0.6898826276974004</v>
      </c>
      <c r="F407" s="40"/>
      <c r="G407" s="53"/>
    </row>
    <row r="408" spans="1:7" ht="15.75">
      <c r="A408" s="121">
        <v>9</v>
      </c>
      <c r="B408" s="122" t="s">
        <v>167</v>
      </c>
      <c r="C408" s="196">
        <f t="shared" si="51"/>
        <v>740.3574466</v>
      </c>
      <c r="D408" s="196">
        <f t="shared" si="52"/>
        <v>580.14</v>
      </c>
      <c r="E408" s="238">
        <f t="shared" si="53"/>
        <v>0.7835944686775573</v>
      </c>
      <c r="F408" s="40"/>
      <c r="G408" s="53"/>
    </row>
    <row r="409" spans="1:7" ht="15.75">
      <c r="A409" s="121">
        <v>10</v>
      </c>
      <c r="B409" s="122" t="s">
        <v>168</v>
      </c>
      <c r="C409" s="196">
        <f t="shared" si="51"/>
        <v>658.3949131</v>
      </c>
      <c r="D409" s="196">
        <f t="shared" si="52"/>
        <v>468.71000000000004</v>
      </c>
      <c r="E409" s="238">
        <f t="shared" si="53"/>
        <v>0.7118979668192094</v>
      </c>
      <c r="F409" s="40"/>
      <c r="G409" s="53"/>
    </row>
    <row r="410" spans="1:7" ht="15.75">
      <c r="A410" s="121">
        <v>11</v>
      </c>
      <c r="B410" s="122" t="s">
        <v>169</v>
      </c>
      <c r="C410" s="196">
        <f t="shared" si="51"/>
        <v>624.6103522000001</v>
      </c>
      <c r="D410" s="196">
        <f t="shared" si="52"/>
        <v>413.57000000000005</v>
      </c>
      <c r="E410" s="238">
        <f t="shared" si="53"/>
        <v>0.6621247927501128</v>
      </c>
      <c r="F410" s="40"/>
      <c r="G410" s="53"/>
    </row>
    <row r="411" spans="1:7" ht="15.75">
      <c r="A411" s="121">
        <v>12</v>
      </c>
      <c r="B411" s="122" t="s">
        <v>170</v>
      </c>
      <c r="C411" s="196">
        <f t="shared" si="51"/>
        <v>446.8618867</v>
      </c>
      <c r="D411" s="196">
        <f t="shared" si="52"/>
        <v>296.90999999999997</v>
      </c>
      <c r="E411" s="238">
        <f t="shared" si="53"/>
        <v>0.6644334834474931</v>
      </c>
      <c r="F411" s="40"/>
      <c r="G411" s="53"/>
    </row>
    <row r="412" spans="1:7" ht="15.75">
      <c r="A412" s="260"/>
      <c r="B412" s="312" t="s">
        <v>20</v>
      </c>
      <c r="C412" s="223">
        <f>SUM(C400:C411)</f>
        <v>6235.656196100001</v>
      </c>
      <c r="D412" s="223">
        <f>SUM(D400:D411)</f>
        <v>4352.67</v>
      </c>
      <c r="E412" s="350">
        <f t="shared" si="53"/>
        <v>0.6980291829947767</v>
      </c>
      <c r="F412" s="68"/>
      <c r="G412" s="53"/>
    </row>
    <row r="413" spans="1:6" ht="21" customHeight="1">
      <c r="A413" s="172"/>
      <c r="B413" s="187"/>
      <c r="C413" s="351"/>
      <c r="D413" s="55"/>
      <c r="E413" s="157"/>
      <c r="F413" s="161"/>
    </row>
    <row r="414" spans="1:7" ht="15.75">
      <c r="A414" s="352" t="s">
        <v>297</v>
      </c>
      <c r="B414" s="352"/>
      <c r="C414" s="352"/>
      <c r="D414" s="220"/>
      <c r="E414" s="353"/>
      <c r="F414" s="354"/>
      <c r="G414" s="10"/>
    </row>
    <row r="415" spans="1:7" ht="15.75">
      <c r="A415" s="355"/>
      <c r="B415" s="356"/>
      <c r="C415" s="356"/>
      <c r="D415" s="357"/>
      <c r="E415" s="358"/>
      <c r="F415" s="57"/>
      <c r="G415" s="10"/>
    </row>
    <row r="416" spans="1:7" ht="19.5" customHeight="1">
      <c r="A416" s="359" t="s">
        <v>321</v>
      </c>
      <c r="B416" s="360"/>
      <c r="C416" s="361"/>
      <c r="D416" s="220"/>
      <c r="E416" s="353"/>
      <c r="F416" s="354"/>
      <c r="G416" s="10"/>
    </row>
    <row r="417" spans="1:7" ht="15.75">
      <c r="A417" s="340"/>
      <c r="B417" s="341"/>
      <c r="C417" s="362"/>
      <c r="D417" s="363"/>
      <c r="E417" s="364"/>
      <c r="F417" s="68"/>
      <c r="G417" s="53"/>
    </row>
    <row r="418" spans="1:7" ht="47.25">
      <c r="A418" s="365" t="s">
        <v>38</v>
      </c>
      <c r="B418" s="365" t="s">
        <v>17</v>
      </c>
      <c r="C418" s="365" t="s">
        <v>114</v>
      </c>
      <c r="D418" s="365" t="s">
        <v>115</v>
      </c>
      <c r="E418" s="366" t="s">
        <v>116</v>
      </c>
      <c r="F418" s="68"/>
      <c r="G418" s="53"/>
    </row>
    <row r="419" spans="1:7" ht="15.75">
      <c r="A419" s="220">
        <v>1</v>
      </c>
      <c r="B419" s="122" t="s">
        <v>160</v>
      </c>
      <c r="C419" s="140">
        <f aca="true" t="shared" si="54" ref="C419:C431">E275</f>
        <v>0.6502270732398088</v>
      </c>
      <c r="D419" s="238">
        <f>E400</f>
        <v>0.6817015532249482</v>
      </c>
      <c r="E419" s="367">
        <f>(D419-C419)*100</f>
        <v>3.1474479985139414</v>
      </c>
      <c r="F419" s="68"/>
      <c r="G419" s="53"/>
    </row>
    <row r="420" spans="1:7" ht="15.75">
      <c r="A420" s="121">
        <v>2</v>
      </c>
      <c r="B420" s="122" t="s">
        <v>161</v>
      </c>
      <c r="C420" s="140">
        <f t="shared" si="54"/>
        <v>1.003934320253135</v>
      </c>
      <c r="D420" s="238">
        <f aca="true" t="shared" si="55" ref="D420:D431">E401</f>
        <v>0.7113214184920637</v>
      </c>
      <c r="E420" s="367">
        <f aca="true" t="shared" si="56" ref="E420:E431">(D420-C420)*100</f>
        <v>-29.261290176107135</v>
      </c>
      <c r="F420" s="68"/>
      <c r="G420" s="53"/>
    </row>
    <row r="421" spans="1:7" ht="15.75">
      <c r="A421" s="121">
        <v>3</v>
      </c>
      <c r="B421" s="122" t="s">
        <v>162</v>
      </c>
      <c r="C421" s="140">
        <f t="shared" si="54"/>
        <v>0.6254236444026284</v>
      </c>
      <c r="D421" s="238">
        <f t="shared" si="55"/>
        <v>0.6610241134766663</v>
      </c>
      <c r="E421" s="367">
        <f t="shared" si="56"/>
        <v>3.560046907403791</v>
      </c>
      <c r="F421" s="68"/>
      <c r="G421" s="53"/>
    </row>
    <row r="422" spans="1:7" ht="15.75">
      <c r="A422" s="121">
        <v>4</v>
      </c>
      <c r="B422" s="122" t="s">
        <v>163</v>
      </c>
      <c r="C422" s="140">
        <f t="shared" si="54"/>
        <v>0.6165622887729294</v>
      </c>
      <c r="D422" s="238">
        <f t="shared" si="55"/>
        <v>0.6598147080658142</v>
      </c>
      <c r="E422" s="367">
        <f t="shared" si="56"/>
        <v>4.325241929288481</v>
      </c>
      <c r="F422" s="68"/>
      <c r="G422" s="53"/>
    </row>
    <row r="423" spans="1:7" ht="15.75">
      <c r="A423" s="121">
        <v>5</v>
      </c>
      <c r="B423" s="122" t="s">
        <v>164</v>
      </c>
      <c r="C423" s="140">
        <f t="shared" si="54"/>
        <v>0.7481664337568226</v>
      </c>
      <c r="D423" s="238">
        <f t="shared" si="55"/>
        <v>0.82714391451073</v>
      </c>
      <c r="E423" s="367">
        <f t="shared" si="56"/>
        <v>7.8977480753907425</v>
      </c>
      <c r="F423" s="68"/>
      <c r="G423" s="53"/>
    </row>
    <row r="424" spans="1:7" ht="15.75">
      <c r="A424" s="121">
        <v>6</v>
      </c>
      <c r="B424" s="122" t="s">
        <v>165</v>
      </c>
      <c r="C424" s="140">
        <f t="shared" si="54"/>
        <v>0.6704980597762195</v>
      </c>
      <c r="D424" s="238">
        <f t="shared" si="55"/>
        <v>0.7095329743817071</v>
      </c>
      <c r="E424" s="367">
        <f t="shared" si="56"/>
        <v>3.903491460548769</v>
      </c>
      <c r="F424" s="68"/>
      <c r="G424" s="53"/>
    </row>
    <row r="425" spans="1:7" ht="15.75">
      <c r="A425" s="121">
        <v>7</v>
      </c>
      <c r="B425" s="122" t="s">
        <v>184</v>
      </c>
      <c r="C425" s="140">
        <f t="shared" si="54"/>
        <v>0.625924780970737</v>
      </c>
      <c r="D425" s="238">
        <f t="shared" si="55"/>
        <v>0.6212106407267597</v>
      </c>
      <c r="E425" s="367">
        <f t="shared" si="56"/>
        <v>-0.4714140243977316</v>
      </c>
      <c r="F425" s="68"/>
      <c r="G425" s="53"/>
    </row>
    <row r="426" spans="1:7" ht="15.75">
      <c r="A426" s="121">
        <v>8</v>
      </c>
      <c r="B426" s="122" t="s">
        <v>166</v>
      </c>
      <c r="C426" s="140">
        <f t="shared" si="54"/>
        <v>0.6462982575280313</v>
      </c>
      <c r="D426" s="238">
        <f t="shared" si="55"/>
        <v>0.6898826276974004</v>
      </c>
      <c r="E426" s="367">
        <f t="shared" si="56"/>
        <v>4.358437016936911</v>
      </c>
      <c r="F426" s="68"/>
      <c r="G426" s="53"/>
    </row>
    <row r="427" spans="1:7" ht="15.75">
      <c r="A427" s="121">
        <v>9</v>
      </c>
      <c r="B427" s="122" t="s">
        <v>167</v>
      </c>
      <c r="C427" s="140">
        <f t="shared" si="54"/>
        <v>0.7689335405756816</v>
      </c>
      <c r="D427" s="238">
        <f t="shared" si="55"/>
        <v>0.7835944686775573</v>
      </c>
      <c r="E427" s="367">
        <f t="shared" si="56"/>
        <v>1.4660928101875692</v>
      </c>
      <c r="F427" s="68"/>
      <c r="G427" s="53"/>
    </row>
    <row r="428" spans="1:7" ht="15.75">
      <c r="A428" s="121">
        <v>10</v>
      </c>
      <c r="B428" s="122" t="s">
        <v>168</v>
      </c>
      <c r="C428" s="140">
        <f t="shared" si="54"/>
        <v>0.7548606684020746</v>
      </c>
      <c r="D428" s="238">
        <f t="shared" si="55"/>
        <v>0.7118979668192094</v>
      </c>
      <c r="E428" s="367">
        <f t="shared" si="56"/>
        <v>-4.29627015828652</v>
      </c>
      <c r="F428" s="68"/>
      <c r="G428" s="53"/>
    </row>
    <row r="429" spans="1:7" ht="15.75">
      <c r="A429" s="121">
        <v>11</v>
      </c>
      <c r="B429" s="122" t="s">
        <v>169</v>
      </c>
      <c r="C429" s="140">
        <f t="shared" si="54"/>
        <v>0.7072900023704453</v>
      </c>
      <c r="D429" s="238">
        <f t="shared" si="55"/>
        <v>0.6621247927501128</v>
      </c>
      <c r="E429" s="367">
        <f t="shared" si="56"/>
        <v>-4.516520962033244</v>
      </c>
      <c r="F429" s="68"/>
      <c r="G429" s="53"/>
    </row>
    <row r="430" spans="1:7" ht="15.75">
      <c r="A430" s="121">
        <v>12</v>
      </c>
      <c r="B430" s="122" t="s">
        <v>170</v>
      </c>
      <c r="C430" s="140">
        <f t="shared" si="54"/>
        <v>0.6410574173752327</v>
      </c>
      <c r="D430" s="238">
        <f t="shared" si="55"/>
        <v>0.6644334834474931</v>
      </c>
      <c r="E430" s="367">
        <f t="shared" si="56"/>
        <v>2.3376066072260393</v>
      </c>
      <c r="F430" s="68"/>
      <c r="G430" s="53"/>
    </row>
    <row r="431" spans="1:7" ht="15.75">
      <c r="A431" s="552" t="s">
        <v>11</v>
      </c>
      <c r="B431" s="552"/>
      <c r="C431" s="368">
        <f t="shared" si="54"/>
        <v>0.7076107444882835</v>
      </c>
      <c r="D431" s="350">
        <f t="shared" si="55"/>
        <v>0.6980291829947767</v>
      </c>
      <c r="E431" s="369">
        <f t="shared" si="56"/>
        <v>-0.9581561493506863</v>
      </c>
      <c r="F431" s="68"/>
      <c r="G431" s="53"/>
    </row>
    <row r="432" spans="1:7" ht="14.25">
      <c r="A432" s="58"/>
      <c r="B432" s="59"/>
      <c r="C432" s="60"/>
      <c r="D432" s="61"/>
      <c r="E432" s="62"/>
      <c r="F432" s="68"/>
      <c r="G432" s="53"/>
    </row>
    <row r="433" spans="1:6" ht="26.25" customHeight="1">
      <c r="A433" s="63" t="s">
        <v>298</v>
      </c>
      <c r="B433" s="63"/>
      <c r="C433" s="63"/>
      <c r="D433" s="64"/>
      <c r="E433" s="65"/>
      <c r="F433" s="66"/>
    </row>
    <row r="434" spans="1:15" ht="18" customHeight="1" thickBot="1">
      <c r="A434" s="193" t="s">
        <v>273</v>
      </c>
      <c r="B434" s="66"/>
      <c r="C434" s="66"/>
      <c r="D434" s="64"/>
      <c r="E434" s="95"/>
      <c r="F434" s="67" t="s">
        <v>117</v>
      </c>
      <c r="J434" s="37" t="s">
        <v>193</v>
      </c>
      <c r="K434" s="37"/>
      <c r="L434" s="37"/>
      <c r="M434" s="48" t="s">
        <v>194</v>
      </c>
      <c r="N434" s="48"/>
      <c r="O434" s="48"/>
    </row>
    <row r="435" spans="1:15" ht="58.5" customHeight="1">
      <c r="A435" s="2" t="s">
        <v>38</v>
      </c>
      <c r="B435" s="2" t="s">
        <v>17</v>
      </c>
      <c r="C435" s="2" t="s">
        <v>343</v>
      </c>
      <c r="D435" s="2" t="s">
        <v>118</v>
      </c>
      <c r="E435" s="3" t="s">
        <v>119</v>
      </c>
      <c r="F435" s="2" t="s">
        <v>133</v>
      </c>
      <c r="I435" s="370" t="s">
        <v>17</v>
      </c>
      <c r="J435" s="37" t="s">
        <v>95</v>
      </c>
      <c r="K435" s="37" t="s">
        <v>185</v>
      </c>
      <c r="L435" s="37" t="s">
        <v>186</v>
      </c>
      <c r="M435" s="48" t="s">
        <v>95</v>
      </c>
      <c r="N435" s="48" t="s">
        <v>185</v>
      </c>
      <c r="O435" s="37" t="s">
        <v>186</v>
      </c>
    </row>
    <row r="436" spans="1:15" ht="15.75">
      <c r="A436" s="121">
        <v>1</v>
      </c>
      <c r="B436" s="122" t="s">
        <v>160</v>
      </c>
      <c r="C436" s="371">
        <f aca="true" t="shared" si="57" ref="C436:C447">(D162+D179)</f>
        <v>4359189</v>
      </c>
      <c r="D436" s="372">
        <f>O436</f>
        <v>526.96505</v>
      </c>
      <c r="E436" s="373">
        <f aca="true" t="shared" si="58" ref="E436:E447">D275</f>
        <v>527.077</v>
      </c>
      <c r="F436" s="238">
        <f aca="true" t="shared" si="59" ref="F436:F448">E436/D436</f>
        <v>1.0002124429314618</v>
      </c>
      <c r="I436" s="23" t="s">
        <v>160</v>
      </c>
      <c r="J436" s="23">
        <f aca="true" t="shared" si="60" ref="J436:J447">D162</f>
        <v>2538266</v>
      </c>
      <c r="K436" s="23">
        <f aca="true" t="shared" si="61" ref="K436:K447">D179</f>
        <v>1820923</v>
      </c>
      <c r="L436" s="374">
        <f>J436+K436</f>
        <v>4359189</v>
      </c>
      <c r="M436" s="39">
        <f>J436*100/1000000</f>
        <v>253.8266</v>
      </c>
      <c r="N436" s="39">
        <f>K436*150/1000000</f>
        <v>273.13845</v>
      </c>
      <c r="O436" s="39">
        <f>M436+N436</f>
        <v>526.96505</v>
      </c>
    </row>
    <row r="437" spans="1:15" ht="15.75">
      <c r="A437" s="121">
        <v>2</v>
      </c>
      <c r="B437" s="122" t="s">
        <v>161</v>
      </c>
      <c r="C437" s="371">
        <f t="shared" si="57"/>
        <v>10476524</v>
      </c>
      <c r="D437" s="372">
        <f aca="true" t="shared" si="62" ref="D437:D447">O437</f>
        <v>1258.4558000000002</v>
      </c>
      <c r="E437" s="373">
        <f t="shared" si="58"/>
        <v>1258.451</v>
      </c>
      <c r="F437" s="238">
        <f t="shared" si="59"/>
        <v>0.9999961858016784</v>
      </c>
      <c r="I437" s="23" t="s">
        <v>161</v>
      </c>
      <c r="J437" s="23">
        <f t="shared" si="60"/>
        <v>6260456</v>
      </c>
      <c r="K437" s="23">
        <f t="shared" si="61"/>
        <v>4216068</v>
      </c>
      <c r="L437" s="374">
        <f aca="true" t="shared" si="63" ref="L437:L448">J437+K437</f>
        <v>10476524</v>
      </c>
      <c r="M437" s="39">
        <f aca="true" t="shared" si="64" ref="M437:M448">J437*100/1000000</f>
        <v>626.0456</v>
      </c>
      <c r="N437" s="39">
        <f aca="true" t="shared" si="65" ref="N437:N448">K437*150/1000000</f>
        <v>632.4102</v>
      </c>
      <c r="O437" s="39">
        <f aca="true" t="shared" si="66" ref="O437:O448">M437+N437</f>
        <v>1258.4558000000002</v>
      </c>
    </row>
    <row r="438" spans="1:15" ht="15.75">
      <c r="A438" s="121">
        <v>3</v>
      </c>
      <c r="B438" s="122" t="s">
        <v>162</v>
      </c>
      <c r="C438" s="371">
        <f t="shared" si="57"/>
        <v>3893991</v>
      </c>
      <c r="D438" s="372">
        <f t="shared" si="62"/>
        <v>468.31255</v>
      </c>
      <c r="E438" s="373">
        <f t="shared" si="58"/>
        <v>468.31967999999995</v>
      </c>
      <c r="F438" s="238">
        <f t="shared" si="59"/>
        <v>1.000015224874926</v>
      </c>
      <c r="I438" s="23" t="s">
        <v>162</v>
      </c>
      <c r="J438" s="23">
        <f t="shared" si="60"/>
        <v>2315722</v>
      </c>
      <c r="K438" s="23">
        <f t="shared" si="61"/>
        <v>1578269</v>
      </c>
      <c r="L438" s="374">
        <f t="shared" si="63"/>
        <v>3893991</v>
      </c>
      <c r="M438" s="39">
        <f t="shared" si="64"/>
        <v>231.5722</v>
      </c>
      <c r="N438" s="39">
        <f t="shared" si="65"/>
        <v>236.74035</v>
      </c>
      <c r="O438" s="39">
        <f t="shared" si="66"/>
        <v>468.31255</v>
      </c>
    </row>
    <row r="439" spans="1:15" ht="15.75">
      <c r="A439" s="121">
        <v>4</v>
      </c>
      <c r="B439" s="122" t="s">
        <v>163</v>
      </c>
      <c r="C439" s="371">
        <f t="shared" si="57"/>
        <v>10597645</v>
      </c>
      <c r="D439" s="372">
        <f t="shared" si="62"/>
        <v>1286.7545</v>
      </c>
      <c r="E439" s="373">
        <f t="shared" si="58"/>
        <v>1286.7498</v>
      </c>
      <c r="F439" s="238">
        <f t="shared" si="59"/>
        <v>0.9999963473996011</v>
      </c>
      <c r="I439" s="23" t="s">
        <v>171</v>
      </c>
      <c r="J439" s="23">
        <f t="shared" si="60"/>
        <v>6057845</v>
      </c>
      <c r="K439" s="23">
        <f t="shared" si="61"/>
        <v>4539800</v>
      </c>
      <c r="L439" s="374">
        <f t="shared" si="63"/>
        <v>10597645</v>
      </c>
      <c r="M439" s="39">
        <f t="shared" si="64"/>
        <v>605.7845</v>
      </c>
      <c r="N439" s="39">
        <f t="shared" si="65"/>
        <v>680.97</v>
      </c>
      <c r="O439" s="39">
        <f t="shared" si="66"/>
        <v>1286.7545</v>
      </c>
    </row>
    <row r="440" spans="1:15" ht="15.75">
      <c r="A440" s="121">
        <v>5</v>
      </c>
      <c r="B440" s="122" t="s">
        <v>164</v>
      </c>
      <c r="C440" s="371">
        <f t="shared" si="57"/>
        <v>1023961</v>
      </c>
      <c r="D440" s="372">
        <f t="shared" si="62"/>
        <v>120.8162</v>
      </c>
      <c r="E440" s="373">
        <f t="shared" si="58"/>
        <v>120.556</v>
      </c>
      <c r="F440" s="238">
        <f t="shared" si="59"/>
        <v>0.9978463153120194</v>
      </c>
      <c r="I440" s="23" t="s">
        <v>172</v>
      </c>
      <c r="J440" s="23">
        <f t="shared" si="60"/>
        <v>655559</v>
      </c>
      <c r="K440" s="23">
        <f t="shared" si="61"/>
        <v>368402</v>
      </c>
      <c r="L440" s="374">
        <f t="shared" si="63"/>
        <v>1023961</v>
      </c>
      <c r="M440" s="39">
        <f t="shared" si="64"/>
        <v>65.5559</v>
      </c>
      <c r="N440" s="39">
        <f t="shared" si="65"/>
        <v>55.2603</v>
      </c>
      <c r="O440" s="39">
        <f t="shared" si="66"/>
        <v>120.8162</v>
      </c>
    </row>
    <row r="441" spans="1:15" ht="15.75">
      <c r="A441" s="121">
        <v>6</v>
      </c>
      <c r="B441" s="122" t="s">
        <v>165</v>
      </c>
      <c r="C441" s="371">
        <f t="shared" si="57"/>
        <v>6353089</v>
      </c>
      <c r="D441" s="372">
        <f t="shared" si="62"/>
        <v>763.3226999999999</v>
      </c>
      <c r="E441" s="373">
        <f t="shared" si="58"/>
        <v>763.3208999999999</v>
      </c>
      <c r="F441" s="238">
        <f t="shared" si="59"/>
        <v>0.9999976418885486</v>
      </c>
      <c r="I441" s="23" t="s">
        <v>173</v>
      </c>
      <c r="J441" s="23">
        <f t="shared" si="60"/>
        <v>3792813</v>
      </c>
      <c r="K441" s="23">
        <f t="shared" si="61"/>
        <v>2560276</v>
      </c>
      <c r="L441" s="374">
        <f t="shared" si="63"/>
        <v>6353089</v>
      </c>
      <c r="M441" s="39">
        <f t="shared" si="64"/>
        <v>379.2813</v>
      </c>
      <c r="N441" s="39">
        <f t="shared" si="65"/>
        <v>384.0414</v>
      </c>
      <c r="O441" s="39">
        <f t="shared" si="66"/>
        <v>763.3226999999999</v>
      </c>
    </row>
    <row r="442" spans="1:15" ht="15.75">
      <c r="A442" s="121">
        <v>7</v>
      </c>
      <c r="B442" s="122" t="s">
        <v>184</v>
      </c>
      <c r="C442" s="371">
        <f t="shared" si="57"/>
        <v>319548</v>
      </c>
      <c r="D442" s="372">
        <f t="shared" si="62"/>
        <v>37.89465</v>
      </c>
      <c r="E442" s="373">
        <f t="shared" si="58"/>
        <v>37.8969</v>
      </c>
      <c r="F442" s="238">
        <f t="shared" si="59"/>
        <v>1.000059375136068</v>
      </c>
      <c r="I442" s="23" t="s">
        <v>174</v>
      </c>
      <c r="J442" s="23">
        <f t="shared" si="60"/>
        <v>200751</v>
      </c>
      <c r="K442" s="23">
        <f t="shared" si="61"/>
        <v>118797</v>
      </c>
      <c r="L442" s="374">
        <f t="shared" si="63"/>
        <v>319548</v>
      </c>
      <c r="M442" s="39">
        <f t="shared" si="64"/>
        <v>20.0751</v>
      </c>
      <c r="N442" s="39">
        <f t="shared" si="65"/>
        <v>17.81955</v>
      </c>
      <c r="O442" s="39">
        <f t="shared" si="66"/>
        <v>37.89465</v>
      </c>
    </row>
    <row r="443" spans="1:15" ht="15.75">
      <c r="A443" s="121">
        <v>8</v>
      </c>
      <c r="B443" s="122" t="s">
        <v>166</v>
      </c>
      <c r="C443" s="371">
        <f t="shared" si="57"/>
        <v>11591959</v>
      </c>
      <c r="D443" s="372">
        <f t="shared" si="62"/>
        <v>1409.2783</v>
      </c>
      <c r="E443" s="373">
        <f t="shared" si="58"/>
        <v>1409.275</v>
      </c>
      <c r="F443" s="238">
        <f t="shared" si="59"/>
        <v>0.999997658375922</v>
      </c>
      <c r="I443" s="23" t="s">
        <v>175</v>
      </c>
      <c r="J443" s="23">
        <f t="shared" si="60"/>
        <v>6590311</v>
      </c>
      <c r="K443" s="23">
        <f t="shared" si="61"/>
        <v>5001648</v>
      </c>
      <c r="L443" s="374">
        <f t="shared" si="63"/>
        <v>11591959</v>
      </c>
      <c r="M443" s="39">
        <f t="shared" si="64"/>
        <v>659.0311</v>
      </c>
      <c r="N443" s="39">
        <f t="shared" si="65"/>
        <v>750.2472</v>
      </c>
      <c r="O443" s="39">
        <f t="shared" si="66"/>
        <v>1409.2783</v>
      </c>
    </row>
    <row r="444" spans="1:15" ht="15.75">
      <c r="A444" s="121">
        <v>9</v>
      </c>
      <c r="B444" s="122" t="s">
        <v>167</v>
      </c>
      <c r="C444" s="371">
        <f t="shared" si="57"/>
        <v>10846140</v>
      </c>
      <c r="D444" s="372">
        <f t="shared" si="62"/>
        <v>1308.8409000000001</v>
      </c>
      <c r="E444" s="373">
        <f t="shared" si="58"/>
        <v>1308.839</v>
      </c>
      <c r="F444" s="238">
        <f t="shared" si="59"/>
        <v>0.9999985483338729</v>
      </c>
      <c r="I444" s="23" t="s">
        <v>167</v>
      </c>
      <c r="J444" s="23">
        <f t="shared" si="60"/>
        <v>6361602</v>
      </c>
      <c r="K444" s="23">
        <f t="shared" si="61"/>
        <v>4484538</v>
      </c>
      <c r="L444" s="374">
        <f t="shared" si="63"/>
        <v>10846140</v>
      </c>
      <c r="M444" s="39">
        <f t="shared" si="64"/>
        <v>636.1602</v>
      </c>
      <c r="N444" s="39">
        <f t="shared" si="65"/>
        <v>672.6807</v>
      </c>
      <c r="O444" s="39">
        <f t="shared" si="66"/>
        <v>1308.8409000000001</v>
      </c>
    </row>
    <row r="445" spans="1:15" ht="15.75">
      <c r="A445" s="121">
        <v>10</v>
      </c>
      <c r="B445" s="122" t="s">
        <v>168</v>
      </c>
      <c r="C445" s="371">
        <f t="shared" si="57"/>
        <v>8924767</v>
      </c>
      <c r="D445" s="372">
        <f t="shared" si="62"/>
        <v>1064.71035</v>
      </c>
      <c r="E445" s="373">
        <f t="shared" si="58"/>
        <v>1064.602</v>
      </c>
      <c r="F445" s="238">
        <f t="shared" si="59"/>
        <v>0.9998982352336483</v>
      </c>
      <c r="I445" s="23" t="s">
        <v>168</v>
      </c>
      <c r="J445" s="23">
        <f t="shared" si="60"/>
        <v>5480094</v>
      </c>
      <c r="K445" s="23">
        <f t="shared" si="61"/>
        <v>3444673</v>
      </c>
      <c r="L445" s="374">
        <f t="shared" si="63"/>
        <v>8924767</v>
      </c>
      <c r="M445" s="39">
        <f t="shared" si="64"/>
        <v>548.0094</v>
      </c>
      <c r="N445" s="39">
        <f t="shared" si="65"/>
        <v>516.70095</v>
      </c>
      <c r="O445" s="39">
        <f t="shared" si="66"/>
        <v>1064.71035</v>
      </c>
    </row>
    <row r="446" spans="1:15" ht="15.75">
      <c r="A446" s="121">
        <v>11</v>
      </c>
      <c r="B446" s="122" t="s">
        <v>169</v>
      </c>
      <c r="C446" s="371">
        <f t="shared" si="57"/>
        <v>7900458</v>
      </c>
      <c r="D446" s="372">
        <f t="shared" si="62"/>
        <v>941.0325</v>
      </c>
      <c r="E446" s="373">
        <f t="shared" si="58"/>
        <v>941.014</v>
      </c>
      <c r="F446" s="238">
        <f t="shared" si="59"/>
        <v>0.999980340742748</v>
      </c>
      <c r="I446" s="23" t="s">
        <v>176</v>
      </c>
      <c r="J446" s="23">
        <f t="shared" si="60"/>
        <v>4880724</v>
      </c>
      <c r="K446" s="23">
        <f t="shared" si="61"/>
        <v>3019734</v>
      </c>
      <c r="L446" s="374">
        <f t="shared" si="63"/>
        <v>7900458</v>
      </c>
      <c r="M446" s="39">
        <f t="shared" si="64"/>
        <v>488.0724</v>
      </c>
      <c r="N446" s="39">
        <f t="shared" si="65"/>
        <v>452.9601</v>
      </c>
      <c r="O446" s="39">
        <f t="shared" si="66"/>
        <v>941.0325</v>
      </c>
    </row>
    <row r="447" spans="1:15" ht="15.75">
      <c r="A447" s="121">
        <v>12</v>
      </c>
      <c r="B447" s="122" t="s">
        <v>170</v>
      </c>
      <c r="C447" s="371">
        <f t="shared" si="57"/>
        <v>5623394</v>
      </c>
      <c r="D447" s="372">
        <f t="shared" si="62"/>
        <v>670.50875</v>
      </c>
      <c r="E447" s="373">
        <f t="shared" si="58"/>
        <v>670.505</v>
      </c>
      <c r="F447" s="238">
        <f t="shared" si="59"/>
        <v>0.9999944072318222</v>
      </c>
      <c r="I447" s="23" t="s">
        <v>177</v>
      </c>
      <c r="J447" s="23">
        <f t="shared" si="60"/>
        <v>3460007</v>
      </c>
      <c r="K447" s="23">
        <f t="shared" si="61"/>
        <v>2163387</v>
      </c>
      <c r="L447" s="374">
        <f t="shared" si="63"/>
        <v>5623394</v>
      </c>
      <c r="M447" s="39">
        <f t="shared" si="64"/>
        <v>346.0007</v>
      </c>
      <c r="N447" s="39">
        <f t="shared" si="65"/>
        <v>324.50805</v>
      </c>
      <c r="O447" s="39">
        <f t="shared" si="66"/>
        <v>670.50875</v>
      </c>
    </row>
    <row r="448" spans="1:15" ht="15.75">
      <c r="A448" s="551" t="s">
        <v>20</v>
      </c>
      <c r="B448" s="551"/>
      <c r="C448" s="375">
        <f>SUM(C436:C447)</f>
        <v>81910665</v>
      </c>
      <c r="D448" s="328">
        <f>SUM(D436:D447)</f>
        <v>9856.89225</v>
      </c>
      <c r="E448" s="376">
        <f>SUM(E436:E447)</f>
        <v>9856.606279999998</v>
      </c>
      <c r="F448" s="350">
        <f t="shared" si="59"/>
        <v>0.9999709878131211</v>
      </c>
      <c r="I448" s="374" t="s">
        <v>186</v>
      </c>
      <c r="J448" s="77">
        <f>SUM(J436:J447)</f>
        <v>48594150</v>
      </c>
      <c r="K448" s="77">
        <f>SUM(K436:K447)</f>
        <v>33316515</v>
      </c>
      <c r="L448" s="374">
        <f t="shared" si="63"/>
        <v>81910665</v>
      </c>
      <c r="M448" s="39">
        <f t="shared" si="64"/>
        <v>4859.415</v>
      </c>
      <c r="N448" s="39">
        <f t="shared" si="65"/>
        <v>4997.47725</v>
      </c>
      <c r="O448" s="39">
        <f t="shared" si="66"/>
        <v>9856.89225</v>
      </c>
    </row>
    <row r="449" spans="1:6" ht="14.25">
      <c r="A449" s="172"/>
      <c r="B449" s="187"/>
      <c r="C449" s="351"/>
      <c r="D449" s="55"/>
      <c r="E449" s="157"/>
      <c r="F449" s="161"/>
    </row>
    <row r="450" spans="1:6" ht="14.25">
      <c r="A450" s="172"/>
      <c r="B450" s="187"/>
      <c r="C450" s="351"/>
      <c r="D450" s="55"/>
      <c r="E450" s="157"/>
      <c r="F450" s="161"/>
    </row>
    <row r="451" spans="1:17" ht="15.75" customHeight="1">
      <c r="A451" s="120" t="s">
        <v>299</v>
      </c>
      <c r="B451" s="120"/>
      <c r="C451" s="120"/>
      <c r="D451" s="363"/>
      <c r="E451" s="364"/>
      <c r="F451" s="93"/>
      <c r="G451" s="53"/>
      <c r="P451" s="9">
        <v>66</v>
      </c>
      <c r="Q451" s="9">
        <v>117</v>
      </c>
    </row>
    <row r="452" spans="1:7" ht="15.75">
      <c r="A452" s="193" t="s">
        <v>274</v>
      </c>
      <c r="B452" s="341"/>
      <c r="C452" s="362"/>
      <c r="D452" s="363"/>
      <c r="E452" s="95"/>
      <c r="F452" s="93" t="s">
        <v>120</v>
      </c>
      <c r="G452" s="377"/>
    </row>
    <row r="453" spans="1:15" ht="63" customHeight="1">
      <c r="A453" s="2" t="s">
        <v>38</v>
      </c>
      <c r="B453" s="2" t="s">
        <v>17</v>
      </c>
      <c r="C453" s="2" t="s">
        <v>344</v>
      </c>
      <c r="D453" s="2" t="s">
        <v>131</v>
      </c>
      <c r="E453" s="3" t="s">
        <v>132</v>
      </c>
      <c r="F453" s="2" t="s">
        <v>133</v>
      </c>
      <c r="G453" s="53"/>
      <c r="J453" s="20" t="s">
        <v>195</v>
      </c>
      <c r="K453" s="210" t="s">
        <v>197</v>
      </c>
      <c r="L453" s="20" t="s">
        <v>196</v>
      </c>
      <c r="M453" s="210" t="s">
        <v>198</v>
      </c>
      <c r="N453" s="20" t="s">
        <v>200</v>
      </c>
      <c r="O453" s="210" t="s">
        <v>199</v>
      </c>
    </row>
    <row r="454" spans="1:15" ht="15.75">
      <c r="A454" s="378">
        <v>1</v>
      </c>
      <c r="B454" s="122" t="s">
        <v>160</v>
      </c>
      <c r="C454" s="371">
        <f>C436</f>
        <v>4359189</v>
      </c>
      <c r="D454" s="195">
        <f>O454</f>
        <v>326.5377439</v>
      </c>
      <c r="E454" s="379">
        <f>D400</f>
        <v>232.76</v>
      </c>
      <c r="F454" s="238">
        <f>E454/D454</f>
        <v>0.7128119316928985</v>
      </c>
      <c r="G454" s="53"/>
      <c r="J454" s="380">
        <v>3571735</v>
      </c>
      <c r="K454" s="78">
        <f>((J454*4.48)/100000)</f>
        <v>160.01372800000001</v>
      </c>
      <c r="L454" s="380">
        <v>2481729</v>
      </c>
      <c r="M454" s="78">
        <f>((L454*6.71)/100000)</f>
        <v>166.5240159</v>
      </c>
      <c r="N454" s="380">
        <f aca="true" t="shared" si="67" ref="N454:N465">J454+L454</f>
        <v>6053464</v>
      </c>
      <c r="O454" s="78">
        <f aca="true" t="shared" si="68" ref="O454:O465">K454+M454</f>
        <v>326.5377439</v>
      </c>
    </row>
    <row r="455" spans="1:15" ht="15.75">
      <c r="A455" s="378">
        <v>2</v>
      </c>
      <c r="B455" s="122" t="s">
        <v>161</v>
      </c>
      <c r="C455" s="371">
        <f aca="true" t="shared" si="69" ref="C455:C465">C437</f>
        <v>10476524</v>
      </c>
      <c r="D455" s="195">
        <f aca="true" t="shared" si="70" ref="D455:D465">O455</f>
        <v>722.1494029</v>
      </c>
      <c r="E455" s="379">
        <f aca="true" t="shared" si="71" ref="E455:E465">D401</f>
        <v>554.29</v>
      </c>
      <c r="F455" s="238">
        <f aca="true" t="shared" si="72" ref="F455:F466">E455/D455</f>
        <v>0.7675558517033844</v>
      </c>
      <c r="G455" s="53"/>
      <c r="J455" s="380">
        <v>7883428</v>
      </c>
      <c r="K455" s="78">
        <f aca="true" t="shared" si="73" ref="K455:K465">((J455*4.48)/100000)</f>
        <v>353.1775744</v>
      </c>
      <c r="L455" s="380">
        <v>5498835</v>
      </c>
      <c r="M455" s="78">
        <f aca="true" t="shared" si="74" ref="M455:M465">((L455*6.71)/100000)</f>
        <v>368.9718285</v>
      </c>
      <c r="N455" s="380">
        <f t="shared" si="67"/>
        <v>13382263</v>
      </c>
      <c r="O455" s="78">
        <f t="shared" si="68"/>
        <v>722.1494029</v>
      </c>
    </row>
    <row r="456" spans="1:15" ht="15.75">
      <c r="A456" s="378">
        <v>3</v>
      </c>
      <c r="B456" s="122" t="s">
        <v>162</v>
      </c>
      <c r="C456" s="371">
        <f t="shared" si="69"/>
        <v>3893991</v>
      </c>
      <c r="D456" s="195">
        <f t="shared" si="70"/>
        <v>296.35465639999995</v>
      </c>
      <c r="E456" s="379">
        <f t="shared" si="71"/>
        <v>207.31</v>
      </c>
      <c r="F456" s="238">
        <f t="shared" si="72"/>
        <v>0.699533466146004</v>
      </c>
      <c r="G456" s="53"/>
      <c r="J456" s="380">
        <v>3307227</v>
      </c>
      <c r="K456" s="78">
        <f t="shared" si="73"/>
        <v>148.1637696</v>
      </c>
      <c r="L456" s="380">
        <v>2208508</v>
      </c>
      <c r="M456" s="78">
        <f t="shared" si="74"/>
        <v>148.1908868</v>
      </c>
      <c r="N456" s="380">
        <f t="shared" si="67"/>
        <v>5515735</v>
      </c>
      <c r="O456" s="78">
        <f t="shared" si="68"/>
        <v>296.35465639999995</v>
      </c>
    </row>
    <row r="457" spans="1:15" ht="15.75">
      <c r="A457" s="378">
        <v>4</v>
      </c>
      <c r="B457" s="122" t="s">
        <v>163</v>
      </c>
      <c r="C457" s="371">
        <f t="shared" si="69"/>
        <v>10597645</v>
      </c>
      <c r="D457" s="195">
        <f t="shared" si="70"/>
        <v>807.9677692</v>
      </c>
      <c r="E457" s="379">
        <f t="shared" si="71"/>
        <v>566.4</v>
      </c>
      <c r="F457" s="238">
        <f t="shared" si="72"/>
        <v>0.7010180623427769</v>
      </c>
      <c r="G457" s="53"/>
      <c r="J457" s="380">
        <v>8485221</v>
      </c>
      <c r="K457" s="78">
        <f t="shared" si="73"/>
        <v>380.13790080000007</v>
      </c>
      <c r="L457" s="380">
        <v>6376004</v>
      </c>
      <c r="M457" s="78">
        <f t="shared" si="74"/>
        <v>427.82986839999995</v>
      </c>
      <c r="N457" s="380">
        <f t="shared" si="67"/>
        <v>14861225</v>
      </c>
      <c r="O457" s="78">
        <f t="shared" si="68"/>
        <v>807.9677692</v>
      </c>
    </row>
    <row r="458" spans="1:15" ht="15.75">
      <c r="A458" s="378">
        <v>5</v>
      </c>
      <c r="B458" s="122" t="s">
        <v>164</v>
      </c>
      <c r="C458" s="371">
        <f t="shared" si="69"/>
        <v>1023961</v>
      </c>
      <c r="D458" s="195">
        <f t="shared" si="70"/>
        <v>62.2499733</v>
      </c>
      <c r="E458" s="379">
        <f t="shared" si="71"/>
        <v>54.620000000000005</v>
      </c>
      <c r="F458" s="238">
        <f t="shared" si="72"/>
        <v>0.8774300952190128</v>
      </c>
      <c r="G458" s="53"/>
      <c r="J458" s="380">
        <v>728461</v>
      </c>
      <c r="K458" s="78">
        <f t="shared" si="73"/>
        <v>32.635052800000004</v>
      </c>
      <c r="L458" s="380">
        <v>441355</v>
      </c>
      <c r="M458" s="78">
        <f t="shared" si="74"/>
        <v>29.614920499999997</v>
      </c>
      <c r="N458" s="380">
        <f t="shared" si="67"/>
        <v>1169816</v>
      </c>
      <c r="O458" s="78">
        <f t="shared" si="68"/>
        <v>62.2499733</v>
      </c>
    </row>
    <row r="459" spans="1:15" ht="15.75">
      <c r="A459" s="378">
        <v>6</v>
      </c>
      <c r="B459" s="122" t="s">
        <v>165</v>
      </c>
      <c r="C459" s="371">
        <f t="shared" si="69"/>
        <v>6353089</v>
      </c>
      <c r="D459" s="195">
        <f t="shared" si="70"/>
        <v>447.32698580000005</v>
      </c>
      <c r="E459" s="379">
        <f t="shared" si="71"/>
        <v>338</v>
      </c>
      <c r="F459" s="238">
        <f t="shared" si="72"/>
        <v>0.7555993953629255</v>
      </c>
      <c r="G459" s="53"/>
      <c r="J459" s="380">
        <v>4846702</v>
      </c>
      <c r="K459" s="78">
        <f t="shared" si="73"/>
        <v>217.13224960000002</v>
      </c>
      <c r="L459" s="380">
        <v>3430622</v>
      </c>
      <c r="M459" s="78">
        <f t="shared" si="74"/>
        <v>230.19473620000002</v>
      </c>
      <c r="N459" s="380">
        <f t="shared" si="67"/>
        <v>8277324</v>
      </c>
      <c r="O459" s="78">
        <f t="shared" si="68"/>
        <v>447.32698580000005</v>
      </c>
    </row>
    <row r="460" spans="1:15" ht="15.75">
      <c r="A460" s="378">
        <v>7</v>
      </c>
      <c r="B460" s="122" t="s">
        <v>184</v>
      </c>
      <c r="C460" s="371">
        <f t="shared" si="69"/>
        <v>319548</v>
      </c>
      <c r="D460" s="195">
        <f t="shared" si="70"/>
        <v>24.1152103</v>
      </c>
      <c r="E460" s="379">
        <f t="shared" si="71"/>
        <v>16.66</v>
      </c>
      <c r="F460" s="238">
        <f t="shared" si="72"/>
        <v>0.6908502887905563</v>
      </c>
      <c r="G460" s="53"/>
      <c r="J460" s="380">
        <v>293669</v>
      </c>
      <c r="K460" s="78">
        <f t="shared" si="73"/>
        <v>13.1563712</v>
      </c>
      <c r="L460" s="380">
        <v>163321</v>
      </c>
      <c r="M460" s="78">
        <f t="shared" si="74"/>
        <v>10.958839099999999</v>
      </c>
      <c r="N460" s="380">
        <f t="shared" si="67"/>
        <v>456990</v>
      </c>
      <c r="O460" s="78">
        <f t="shared" si="68"/>
        <v>24.1152103</v>
      </c>
    </row>
    <row r="461" spans="1:15" ht="15.75">
      <c r="A461" s="378">
        <v>8</v>
      </c>
      <c r="B461" s="122" t="s">
        <v>166</v>
      </c>
      <c r="C461" s="371">
        <f t="shared" si="69"/>
        <v>11591959</v>
      </c>
      <c r="D461" s="195">
        <f t="shared" si="70"/>
        <v>858.8992556000001</v>
      </c>
      <c r="E461" s="379">
        <f t="shared" si="71"/>
        <v>623.3</v>
      </c>
      <c r="F461" s="238">
        <f t="shared" si="72"/>
        <v>0.7256962861896791</v>
      </c>
      <c r="G461" s="53"/>
      <c r="J461" s="380">
        <v>9007808</v>
      </c>
      <c r="K461" s="78">
        <f t="shared" si="73"/>
        <v>403.54979840000004</v>
      </c>
      <c r="L461" s="380">
        <v>6786132</v>
      </c>
      <c r="M461" s="78">
        <f t="shared" si="74"/>
        <v>455.34945719999996</v>
      </c>
      <c r="N461" s="380">
        <f t="shared" si="67"/>
        <v>15793940</v>
      </c>
      <c r="O461" s="78">
        <f t="shared" si="68"/>
        <v>858.8992556000001</v>
      </c>
    </row>
    <row r="462" spans="1:15" ht="15.75">
      <c r="A462" s="378">
        <v>9</v>
      </c>
      <c r="B462" s="122" t="s">
        <v>167</v>
      </c>
      <c r="C462" s="371">
        <f t="shared" si="69"/>
        <v>10846140</v>
      </c>
      <c r="D462" s="195">
        <f t="shared" si="70"/>
        <v>712.8466283</v>
      </c>
      <c r="E462" s="379">
        <f t="shared" si="71"/>
        <v>580.14</v>
      </c>
      <c r="F462" s="238">
        <f t="shared" si="72"/>
        <v>0.8138356512725894</v>
      </c>
      <c r="G462" s="53"/>
      <c r="J462" s="380">
        <v>7782319</v>
      </c>
      <c r="K462" s="78">
        <f t="shared" si="73"/>
        <v>348.64789120000006</v>
      </c>
      <c r="L462" s="380">
        <v>5427701</v>
      </c>
      <c r="M462" s="78">
        <f t="shared" si="74"/>
        <v>364.1987371</v>
      </c>
      <c r="N462" s="380">
        <f t="shared" si="67"/>
        <v>13210020</v>
      </c>
      <c r="O462" s="78">
        <f t="shared" si="68"/>
        <v>712.8466283</v>
      </c>
    </row>
    <row r="463" spans="1:15" ht="15.75">
      <c r="A463" s="378">
        <v>10</v>
      </c>
      <c r="B463" s="122" t="s">
        <v>168</v>
      </c>
      <c r="C463" s="371">
        <f t="shared" si="69"/>
        <v>8924767</v>
      </c>
      <c r="D463" s="195">
        <f t="shared" si="70"/>
        <v>617.8416995</v>
      </c>
      <c r="E463" s="379">
        <f t="shared" si="71"/>
        <v>468.71000000000004</v>
      </c>
      <c r="F463" s="238">
        <f t="shared" si="72"/>
        <v>0.7586247421941775</v>
      </c>
      <c r="G463" s="53"/>
      <c r="J463" s="380">
        <v>7026667</v>
      </c>
      <c r="K463" s="78">
        <f t="shared" si="73"/>
        <v>314.79468160000005</v>
      </c>
      <c r="L463" s="380">
        <v>4516349</v>
      </c>
      <c r="M463" s="78">
        <f t="shared" si="74"/>
        <v>303.0470179</v>
      </c>
      <c r="N463" s="380">
        <f t="shared" si="67"/>
        <v>11543016</v>
      </c>
      <c r="O463" s="78">
        <f t="shared" si="68"/>
        <v>617.8416995</v>
      </c>
    </row>
    <row r="464" spans="1:15" ht="15.75">
      <c r="A464" s="378">
        <v>11</v>
      </c>
      <c r="B464" s="122" t="s">
        <v>169</v>
      </c>
      <c r="C464" s="371">
        <f t="shared" si="69"/>
        <v>7900458</v>
      </c>
      <c r="D464" s="195">
        <f t="shared" si="70"/>
        <v>563.1776086</v>
      </c>
      <c r="E464" s="379">
        <f t="shared" si="71"/>
        <v>413.57000000000005</v>
      </c>
      <c r="F464" s="238">
        <f t="shared" si="72"/>
        <v>0.7343509288803072</v>
      </c>
      <c r="G464" s="53"/>
      <c r="J464" s="380">
        <v>6540493</v>
      </c>
      <c r="K464" s="78">
        <f t="shared" si="73"/>
        <v>293.01408640000005</v>
      </c>
      <c r="L464" s="380">
        <v>4026282</v>
      </c>
      <c r="M464" s="78">
        <f t="shared" si="74"/>
        <v>270.1635222</v>
      </c>
      <c r="N464" s="380">
        <f t="shared" si="67"/>
        <v>10566775</v>
      </c>
      <c r="O464" s="78">
        <f t="shared" si="68"/>
        <v>563.1776086</v>
      </c>
    </row>
    <row r="465" spans="1:15" ht="15.75">
      <c r="A465" s="378">
        <v>12</v>
      </c>
      <c r="B465" s="122" t="s">
        <v>170</v>
      </c>
      <c r="C465" s="371">
        <f t="shared" si="69"/>
        <v>5623394</v>
      </c>
      <c r="D465" s="195">
        <f t="shared" si="70"/>
        <v>435.1341619</v>
      </c>
      <c r="E465" s="379">
        <f t="shared" si="71"/>
        <v>296.90999999999997</v>
      </c>
      <c r="F465" s="238">
        <f t="shared" si="72"/>
        <v>0.6823412776959445</v>
      </c>
      <c r="G465" s="53"/>
      <c r="J465" s="380">
        <v>4985362</v>
      </c>
      <c r="K465" s="78">
        <f t="shared" si="73"/>
        <v>223.3442176</v>
      </c>
      <c r="L465" s="380">
        <v>3156333</v>
      </c>
      <c r="M465" s="78">
        <f t="shared" si="74"/>
        <v>211.7899443</v>
      </c>
      <c r="N465" s="380">
        <f t="shared" si="67"/>
        <v>8141695</v>
      </c>
      <c r="O465" s="78">
        <f t="shared" si="68"/>
        <v>435.1341619</v>
      </c>
    </row>
    <row r="466" spans="1:15" ht="15.75">
      <c r="A466" s="552" t="s">
        <v>20</v>
      </c>
      <c r="B466" s="552"/>
      <c r="C466" s="381">
        <f>SUM(C454:C465)</f>
        <v>81910665</v>
      </c>
      <c r="D466" s="382">
        <f>SUM(D454:D465)</f>
        <v>5874.6010957</v>
      </c>
      <c r="E466" s="383">
        <f>SUM(E454:E465)</f>
        <v>4352.67</v>
      </c>
      <c r="F466" s="250">
        <f t="shared" si="72"/>
        <v>0.7409303081337728</v>
      </c>
      <c r="G466" s="53"/>
      <c r="J466" s="380">
        <f>SUM(J454:J465)</f>
        <v>64459092</v>
      </c>
      <c r="K466" s="78">
        <f>((J466*4.35)/100000)</f>
        <v>2803.9705019999997</v>
      </c>
      <c r="L466" s="380">
        <f>SUM(L454:L465)</f>
        <v>44513171</v>
      </c>
      <c r="M466" s="78">
        <f>((L466*6.51)/100000)</f>
        <v>2897.8074321</v>
      </c>
      <c r="N466" s="380">
        <f>SUM(N454:N465)</f>
        <v>108972263</v>
      </c>
      <c r="O466" s="78">
        <f>SUM(O454:O465)</f>
        <v>5874.6010957</v>
      </c>
    </row>
    <row r="467" spans="1:7" ht="14.25">
      <c r="A467" s="76"/>
      <c r="B467" s="384"/>
      <c r="C467" s="385"/>
      <c r="D467" s="386"/>
      <c r="E467" s="387"/>
      <c r="F467" s="69"/>
      <c r="G467" s="70"/>
    </row>
    <row r="468" spans="1:7" ht="15.75">
      <c r="A468" s="388" t="s">
        <v>319</v>
      </c>
      <c r="B468" s="388"/>
      <c r="C468" s="389"/>
      <c r="D468" s="390"/>
      <c r="E468" s="391"/>
      <c r="F468" s="392"/>
      <c r="G468" s="393"/>
    </row>
    <row r="469" spans="1:14" ht="15.75">
      <c r="A469" s="553" t="s">
        <v>357</v>
      </c>
      <c r="B469" s="553"/>
      <c r="C469" s="553"/>
      <c r="D469" s="553"/>
      <c r="E469" s="391"/>
      <c r="F469" s="392"/>
      <c r="G469" s="393"/>
      <c r="L469" s="9">
        <v>1368.36</v>
      </c>
      <c r="M469" s="9">
        <v>590.4</v>
      </c>
      <c r="N469" s="9">
        <f>SUM(L469:M469)</f>
        <v>1958.7599999999998</v>
      </c>
    </row>
    <row r="470" spans="1:14" ht="31.5">
      <c r="A470" s="394" t="s">
        <v>67</v>
      </c>
      <c r="B470" s="394" t="s">
        <v>25</v>
      </c>
      <c r="C470" s="394" t="s">
        <v>26</v>
      </c>
      <c r="D470" s="395" t="s">
        <v>27</v>
      </c>
      <c r="E470" s="391"/>
      <c r="F470" s="392"/>
      <c r="G470" s="393"/>
      <c r="J470" s="9">
        <v>472.6</v>
      </c>
      <c r="K470" s="9">
        <v>116.31</v>
      </c>
      <c r="L470" s="9">
        <v>586.35</v>
      </c>
      <c r="M470" s="9">
        <v>783.5</v>
      </c>
      <c r="N470" s="9">
        <f>SUM(J470:M470)</f>
        <v>1958.7600000000002</v>
      </c>
    </row>
    <row r="471" spans="1:14" ht="15.75">
      <c r="A471" s="554" t="s">
        <v>141</v>
      </c>
      <c r="B471" s="396" t="str">
        <f>B318</f>
        <v>OB as on 01.04.2019</v>
      </c>
      <c r="C471" s="275" t="s">
        <v>356</v>
      </c>
      <c r="D471" s="274">
        <v>116.31</v>
      </c>
      <c r="E471" s="391"/>
      <c r="F471" s="392"/>
      <c r="G471" s="393"/>
      <c r="J471" s="9">
        <v>472.6</v>
      </c>
      <c r="K471" s="9">
        <v>122.6</v>
      </c>
      <c r="L471" s="9">
        <v>586.35</v>
      </c>
      <c r="M471" s="9">
        <v>783.5</v>
      </c>
      <c r="N471" s="9">
        <f>SUM(J471:M471)</f>
        <v>1965.0500000000002</v>
      </c>
    </row>
    <row r="472" spans="1:14" ht="15.75">
      <c r="A472" s="554"/>
      <c r="B472" s="396" t="str">
        <f>B319</f>
        <v>Adhoc Released</v>
      </c>
      <c r="C472" s="275" t="str">
        <f>C319</f>
        <v>25.04.2019</v>
      </c>
      <c r="D472" s="274">
        <v>472.6</v>
      </c>
      <c r="E472" s="391"/>
      <c r="F472" s="392"/>
      <c r="G472" s="393"/>
      <c r="N472" s="9">
        <f>N471-N470</f>
        <v>6.289999999999964</v>
      </c>
    </row>
    <row r="473" spans="1:11" ht="15.75">
      <c r="A473" s="554"/>
      <c r="B473" s="396" t="str">
        <f>B320</f>
        <v>1st Installment</v>
      </c>
      <c r="C473" s="275" t="str">
        <f>C320</f>
        <v>06.09.2019</v>
      </c>
      <c r="D473" s="274">
        <v>586.35</v>
      </c>
      <c r="E473" s="391"/>
      <c r="F473" s="392"/>
      <c r="G473" s="393"/>
      <c r="I473" s="9">
        <v>85.37</v>
      </c>
      <c r="J473" s="9">
        <v>30.94</v>
      </c>
      <c r="K473" s="9">
        <f>I473+J473</f>
        <v>116.31</v>
      </c>
    </row>
    <row r="474" spans="1:7" ht="15.75">
      <c r="A474" s="554"/>
      <c r="B474" s="396" t="str">
        <f>B321</f>
        <v>2nd Installment</v>
      </c>
      <c r="C474" s="273" t="str">
        <f>C321</f>
        <v>03.01.2020</v>
      </c>
      <c r="D474" s="532" t="s">
        <v>346</v>
      </c>
      <c r="E474" s="391"/>
      <c r="F474" s="392"/>
      <c r="G474" s="393"/>
    </row>
    <row r="475" spans="1:7" ht="15.75">
      <c r="A475" s="554"/>
      <c r="B475" s="560" t="s">
        <v>142</v>
      </c>
      <c r="C475" s="560"/>
      <c r="D475" s="397">
        <f>SUM(D471:D474)</f>
        <v>1175.2600000000002</v>
      </c>
      <c r="E475" s="391"/>
      <c r="F475" s="392"/>
      <c r="G475" s="393"/>
    </row>
    <row r="476" spans="1:7" ht="15.75">
      <c r="A476" s="388"/>
      <c r="B476" s="388"/>
      <c r="C476" s="389"/>
      <c r="D476" s="390"/>
      <c r="E476" s="391"/>
      <c r="F476" s="392"/>
      <c r="G476" s="393"/>
    </row>
    <row r="477" spans="1:24" ht="15.75">
      <c r="A477" s="120" t="s">
        <v>121</v>
      </c>
      <c r="B477" s="120"/>
      <c r="C477" s="120"/>
      <c r="D477" s="5"/>
      <c r="E477" s="95"/>
      <c r="F477" s="4"/>
      <c r="G477" s="336"/>
      <c r="I477" s="9" t="s">
        <v>201</v>
      </c>
      <c r="J477" s="587" t="s">
        <v>188</v>
      </c>
      <c r="K477" s="588"/>
      <c r="L477" s="589"/>
      <c r="M477" s="587" t="s">
        <v>187</v>
      </c>
      <c r="N477" s="588"/>
      <c r="O477" s="589"/>
      <c r="Q477" s="599" t="s">
        <v>203</v>
      </c>
      <c r="R477" s="599"/>
      <c r="S477" s="599"/>
      <c r="V477" s="600"/>
      <c r="W477" s="600"/>
      <c r="X477" s="600"/>
    </row>
    <row r="478" spans="1:24" ht="15.75">
      <c r="A478" s="193" t="s">
        <v>275</v>
      </c>
      <c r="B478" s="120"/>
      <c r="C478" s="120"/>
      <c r="D478" s="5"/>
      <c r="E478" s="95"/>
      <c r="F478" s="4"/>
      <c r="G478" s="336"/>
      <c r="J478" s="21" t="s">
        <v>95</v>
      </c>
      <c r="K478" s="21" t="s">
        <v>185</v>
      </c>
      <c r="L478" s="37" t="s">
        <v>186</v>
      </c>
      <c r="M478" s="21" t="s">
        <v>95</v>
      </c>
      <c r="N478" s="21" t="s">
        <v>185</v>
      </c>
      <c r="O478" s="37" t="s">
        <v>186</v>
      </c>
      <c r="Q478" s="24" t="s">
        <v>95</v>
      </c>
      <c r="R478" s="24" t="s">
        <v>185</v>
      </c>
      <c r="S478" s="25" t="s">
        <v>186</v>
      </c>
      <c r="V478" s="150"/>
      <c r="W478" s="150"/>
      <c r="X478" s="150"/>
    </row>
    <row r="479" spans="1:24" ht="47.25">
      <c r="A479" s="2" t="s">
        <v>9</v>
      </c>
      <c r="B479" s="2" t="s">
        <v>10</v>
      </c>
      <c r="C479" s="2" t="s">
        <v>300</v>
      </c>
      <c r="D479" s="2" t="s">
        <v>322</v>
      </c>
      <c r="E479" s="3" t="s">
        <v>104</v>
      </c>
      <c r="F479" s="2" t="s">
        <v>105</v>
      </c>
      <c r="G479" s="236" t="s">
        <v>106</v>
      </c>
      <c r="J479" s="30">
        <v>169.8</v>
      </c>
      <c r="K479" s="30">
        <v>89</v>
      </c>
      <c r="L479" s="28">
        <f aca="true" t="shared" si="75" ref="L479:L490">J479+K479</f>
        <v>258.8</v>
      </c>
      <c r="M479" s="30">
        <v>6.353954277117219</v>
      </c>
      <c r="N479" s="30">
        <v>2.282599999999997</v>
      </c>
      <c r="O479" s="28">
        <f aca="true" t="shared" si="76" ref="O479:O490">N479+M479</f>
        <v>8.636554277117217</v>
      </c>
      <c r="Q479" s="30">
        <v>115.17999999999999</v>
      </c>
      <c r="R479" s="30">
        <v>61.769999999999996</v>
      </c>
      <c r="S479" s="28">
        <f>SUM(Q479:R479)</f>
        <v>176.95</v>
      </c>
      <c r="V479" s="150"/>
      <c r="W479" s="150"/>
      <c r="X479" s="58"/>
    </row>
    <row r="480" spans="1:24" ht="15.75">
      <c r="A480" s="121">
        <v>1</v>
      </c>
      <c r="B480" s="122" t="s">
        <v>160</v>
      </c>
      <c r="C480" s="211">
        <v>258.8</v>
      </c>
      <c r="D480" s="211">
        <v>8.636554277117217</v>
      </c>
      <c r="E480" s="398">
        <v>176.95</v>
      </c>
      <c r="F480" s="211">
        <f>D480+E480</f>
        <v>185.58655427711722</v>
      </c>
      <c r="G480" s="238">
        <f>F480/C480</f>
        <v>0.7171041509934977</v>
      </c>
      <c r="J480" s="30">
        <v>362.20000000000005</v>
      </c>
      <c r="K480" s="30">
        <v>182</v>
      </c>
      <c r="L480" s="28">
        <f t="shared" si="75"/>
        <v>544.2</v>
      </c>
      <c r="M480" s="30">
        <v>10.225135439654988</v>
      </c>
      <c r="N480" s="30">
        <v>2.7429000000000086</v>
      </c>
      <c r="O480" s="28">
        <f t="shared" si="76"/>
        <v>12.968035439654997</v>
      </c>
      <c r="Q480" s="30">
        <v>258.85</v>
      </c>
      <c r="R480" s="30">
        <v>128.12</v>
      </c>
      <c r="S480" s="28">
        <f aca="true" t="shared" si="77" ref="S480:S490">SUM(Q480:R480)</f>
        <v>386.97</v>
      </c>
      <c r="V480" s="61"/>
      <c r="W480" s="61"/>
      <c r="X480" s="399"/>
    </row>
    <row r="481" spans="1:24" ht="15.75">
      <c r="A481" s="121">
        <v>2</v>
      </c>
      <c r="B481" s="122" t="s">
        <v>161</v>
      </c>
      <c r="C481" s="211">
        <v>544.2</v>
      </c>
      <c r="D481" s="211">
        <v>12.968035439654997</v>
      </c>
      <c r="E481" s="398">
        <v>386.97</v>
      </c>
      <c r="F481" s="211">
        <f aca="true" t="shared" si="78" ref="F481:F491">D481+E481</f>
        <v>399.93803543965504</v>
      </c>
      <c r="G481" s="238">
        <f aca="true" t="shared" si="79" ref="G481:G492">F481/C481</f>
        <v>0.7349100246961687</v>
      </c>
      <c r="J481" s="30">
        <v>144</v>
      </c>
      <c r="K481" s="30">
        <v>83</v>
      </c>
      <c r="L481" s="28">
        <f t="shared" si="75"/>
        <v>227</v>
      </c>
      <c r="M481" s="30">
        <v>8.222021770767814</v>
      </c>
      <c r="N481" s="30">
        <v>3.3017999999999987</v>
      </c>
      <c r="O481" s="28">
        <f t="shared" si="76"/>
        <v>11.523821770767812</v>
      </c>
      <c r="Q481" s="30">
        <v>104.85</v>
      </c>
      <c r="R481" s="30">
        <v>60.87</v>
      </c>
      <c r="S481" s="28">
        <f t="shared" si="77"/>
        <v>165.72</v>
      </c>
      <c r="V481" s="61"/>
      <c r="W481" s="61"/>
      <c r="X481" s="399"/>
    </row>
    <row r="482" spans="1:24" ht="15.75">
      <c r="A482" s="121">
        <v>3</v>
      </c>
      <c r="B482" s="122" t="s">
        <v>162</v>
      </c>
      <c r="C482" s="211">
        <v>227</v>
      </c>
      <c r="D482" s="211">
        <v>11.523821770767812</v>
      </c>
      <c r="E482" s="398">
        <v>165.72</v>
      </c>
      <c r="F482" s="211">
        <f t="shared" si="78"/>
        <v>177.24382177076782</v>
      </c>
      <c r="G482" s="238">
        <f t="shared" si="79"/>
        <v>0.7808097875364222</v>
      </c>
      <c r="J482" s="30">
        <v>440.6</v>
      </c>
      <c r="K482" s="30">
        <v>192.2</v>
      </c>
      <c r="L482" s="28">
        <f t="shared" si="75"/>
        <v>632.8</v>
      </c>
      <c r="M482" s="30">
        <v>7.319018062221258</v>
      </c>
      <c r="N482" s="30">
        <v>4.474100000000002</v>
      </c>
      <c r="O482" s="28">
        <f t="shared" si="76"/>
        <v>11.79311806222126</v>
      </c>
      <c r="Q482" s="30">
        <v>315.42</v>
      </c>
      <c r="R482" s="30">
        <v>134.75</v>
      </c>
      <c r="S482" s="28">
        <f t="shared" si="77"/>
        <v>450.17</v>
      </c>
      <c r="V482" s="61"/>
      <c r="W482" s="61"/>
      <c r="X482" s="399"/>
    </row>
    <row r="483" spans="1:24" ht="15.75">
      <c r="A483" s="121">
        <v>4</v>
      </c>
      <c r="B483" s="122" t="s">
        <v>163</v>
      </c>
      <c r="C483" s="211">
        <v>632.8</v>
      </c>
      <c r="D483" s="211">
        <v>11.79311806222126</v>
      </c>
      <c r="E483" s="398">
        <v>450.17</v>
      </c>
      <c r="F483" s="211">
        <f t="shared" si="78"/>
        <v>461.96311806222127</v>
      </c>
      <c r="G483" s="238">
        <f t="shared" si="79"/>
        <v>0.7300302118555962</v>
      </c>
      <c r="J483" s="30">
        <v>43</v>
      </c>
      <c r="K483" s="30">
        <v>22</v>
      </c>
      <c r="L483" s="28">
        <f t="shared" si="75"/>
        <v>65</v>
      </c>
      <c r="M483" s="30">
        <v>8.824599625412379</v>
      </c>
      <c r="N483" s="30">
        <v>6.408099999999999</v>
      </c>
      <c r="O483" s="28">
        <f t="shared" si="76"/>
        <v>15.232699625412378</v>
      </c>
      <c r="Q483" s="30">
        <v>35.72</v>
      </c>
      <c r="R483" s="30">
        <v>18.55</v>
      </c>
      <c r="S483" s="28">
        <f t="shared" si="77"/>
        <v>54.269999999999996</v>
      </c>
      <c r="V483" s="61"/>
      <c r="W483" s="61"/>
      <c r="X483" s="399"/>
    </row>
    <row r="484" spans="1:24" ht="15.75">
      <c r="A484" s="121">
        <v>5</v>
      </c>
      <c r="B484" s="122" t="s">
        <v>164</v>
      </c>
      <c r="C484" s="211">
        <v>65</v>
      </c>
      <c r="D484" s="211">
        <v>15.232699625412378</v>
      </c>
      <c r="E484" s="398">
        <v>54.269999999999996</v>
      </c>
      <c r="F484" s="211">
        <f t="shared" si="78"/>
        <v>69.50269962541238</v>
      </c>
      <c r="G484" s="238">
        <f t="shared" si="79"/>
        <v>1.0692723019294212</v>
      </c>
      <c r="J484" s="30">
        <v>227.2</v>
      </c>
      <c r="K484" s="30">
        <v>98.6</v>
      </c>
      <c r="L484" s="28">
        <f t="shared" si="75"/>
        <v>325.79999999999995</v>
      </c>
      <c r="M484" s="30">
        <v>7.232491553848054</v>
      </c>
      <c r="N484" s="30">
        <v>1.5172000000000045</v>
      </c>
      <c r="O484" s="28">
        <f t="shared" si="76"/>
        <v>8.74969155384806</v>
      </c>
      <c r="Q484" s="30">
        <v>169.61</v>
      </c>
      <c r="R484" s="30">
        <v>74.62</v>
      </c>
      <c r="S484" s="28">
        <f t="shared" si="77"/>
        <v>244.23000000000002</v>
      </c>
      <c r="V484" s="61"/>
      <c r="W484" s="61"/>
      <c r="X484" s="399"/>
    </row>
    <row r="485" spans="1:24" ht="15.75">
      <c r="A485" s="121">
        <v>6</v>
      </c>
      <c r="B485" s="122" t="s">
        <v>165</v>
      </c>
      <c r="C485" s="211">
        <v>325.79999999999995</v>
      </c>
      <c r="D485" s="211">
        <v>8.74969155384806</v>
      </c>
      <c r="E485" s="398">
        <v>244.23000000000002</v>
      </c>
      <c r="F485" s="211">
        <f t="shared" si="78"/>
        <v>252.97969155384808</v>
      </c>
      <c r="G485" s="238">
        <f t="shared" si="79"/>
        <v>0.7764876966048131</v>
      </c>
      <c r="J485" s="30">
        <v>38.400000000000006</v>
      </c>
      <c r="K485" s="30">
        <v>9.4</v>
      </c>
      <c r="L485" s="28">
        <f t="shared" si="75"/>
        <v>47.800000000000004</v>
      </c>
      <c r="M485" s="30">
        <v>10.704416581025054</v>
      </c>
      <c r="N485" s="30">
        <v>3.2175000000000002</v>
      </c>
      <c r="O485" s="28">
        <f t="shared" si="76"/>
        <v>13.921916581025055</v>
      </c>
      <c r="Q485" s="30">
        <v>31.599999999999998</v>
      </c>
      <c r="R485" s="30">
        <v>7.640000000000001</v>
      </c>
      <c r="S485" s="28">
        <f t="shared" si="77"/>
        <v>39.239999999999995</v>
      </c>
      <c r="V485" s="61"/>
      <c r="W485" s="61"/>
      <c r="X485" s="399"/>
    </row>
    <row r="486" spans="1:24" ht="15.75">
      <c r="A486" s="121">
        <v>7</v>
      </c>
      <c r="B486" s="122" t="s">
        <v>184</v>
      </c>
      <c r="C486" s="211">
        <v>47.800000000000004</v>
      </c>
      <c r="D486" s="211">
        <v>13.921916581025055</v>
      </c>
      <c r="E486" s="398">
        <v>39.239999999999995</v>
      </c>
      <c r="F486" s="211">
        <f t="shared" si="78"/>
        <v>53.161916581025054</v>
      </c>
      <c r="G486" s="238">
        <f t="shared" si="79"/>
        <v>1.1121739870507332</v>
      </c>
      <c r="J486" s="30">
        <v>488.6</v>
      </c>
      <c r="K486" s="30">
        <v>137.8</v>
      </c>
      <c r="L486" s="28">
        <f t="shared" si="75"/>
        <v>626.4000000000001</v>
      </c>
      <c r="M486" s="30">
        <v>3.890801582762107</v>
      </c>
      <c r="N486" s="30">
        <v>3.7138999999999966</v>
      </c>
      <c r="O486" s="28">
        <f t="shared" si="76"/>
        <v>7.604701582762104</v>
      </c>
      <c r="Q486" s="30">
        <v>357.31</v>
      </c>
      <c r="R486" s="30">
        <v>101.89999999999998</v>
      </c>
      <c r="S486" s="28">
        <f t="shared" si="77"/>
        <v>459.21</v>
      </c>
      <c r="V486" s="61"/>
      <c r="W486" s="61"/>
      <c r="X486" s="399"/>
    </row>
    <row r="487" spans="1:24" ht="15.75">
      <c r="A487" s="121">
        <v>8</v>
      </c>
      <c r="B487" s="122" t="s">
        <v>166</v>
      </c>
      <c r="C487" s="211">
        <v>626.4000000000001</v>
      </c>
      <c r="D487" s="211">
        <v>7.604701582762104</v>
      </c>
      <c r="E487" s="398">
        <v>459.21</v>
      </c>
      <c r="F487" s="211">
        <f t="shared" si="78"/>
        <v>466.8147015827621</v>
      </c>
      <c r="G487" s="238">
        <f t="shared" si="79"/>
        <v>0.7452341979290582</v>
      </c>
      <c r="J487" s="30">
        <v>415.8</v>
      </c>
      <c r="K487" s="30">
        <v>169.4</v>
      </c>
      <c r="L487" s="28">
        <f t="shared" si="75"/>
        <v>585.2</v>
      </c>
      <c r="M487" s="30">
        <v>7.142550235649131</v>
      </c>
      <c r="N487" s="30">
        <v>1.438299999999998</v>
      </c>
      <c r="O487" s="28">
        <f t="shared" si="76"/>
        <v>8.580850235649129</v>
      </c>
      <c r="Q487" s="30">
        <v>287.25</v>
      </c>
      <c r="R487" s="30">
        <v>131.82</v>
      </c>
      <c r="S487" s="28">
        <f t="shared" si="77"/>
        <v>419.07</v>
      </c>
      <c r="V487" s="61"/>
      <c r="W487" s="61"/>
      <c r="X487" s="399"/>
    </row>
    <row r="488" spans="1:24" ht="15.75">
      <c r="A488" s="121">
        <v>9</v>
      </c>
      <c r="B488" s="122" t="s">
        <v>167</v>
      </c>
      <c r="C488" s="211">
        <v>585.2</v>
      </c>
      <c r="D488" s="211">
        <v>8.580850235649129</v>
      </c>
      <c r="E488" s="398">
        <v>419.07</v>
      </c>
      <c r="F488" s="211">
        <f t="shared" si="78"/>
        <v>427.6508502356491</v>
      </c>
      <c r="G488" s="238">
        <f t="shared" si="79"/>
        <v>0.730777256041779</v>
      </c>
      <c r="J488" s="30">
        <v>296.6</v>
      </c>
      <c r="K488" s="30">
        <v>109.2</v>
      </c>
      <c r="L488" s="28">
        <f t="shared" si="75"/>
        <v>405.8</v>
      </c>
      <c r="M488" s="30">
        <v>1.1225889827228128</v>
      </c>
      <c r="N488" s="30">
        <v>2.2975999999999965</v>
      </c>
      <c r="O488" s="28">
        <f t="shared" si="76"/>
        <v>3.4201889827228094</v>
      </c>
      <c r="Q488" s="30">
        <v>226.34000000000003</v>
      </c>
      <c r="R488" s="30">
        <v>80.33</v>
      </c>
      <c r="S488" s="28">
        <f t="shared" si="77"/>
        <v>306.67</v>
      </c>
      <c r="V488" s="61"/>
      <c r="W488" s="61"/>
      <c r="X488" s="399"/>
    </row>
    <row r="489" spans="1:24" ht="15.75">
      <c r="A489" s="121">
        <v>10</v>
      </c>
      <c r="B489" s="122" t="s">
        <v>168</v>
      </c>
      <c r="C489" s="211">
        <v>405.8</v>
      </c>
      <c r="D489" s="211">
        <v>3.4201889827228094</v>
      </c>
      <c r="E489" s="398">
        <v>306.67</v>
      </c>
      <c r="F489" s="211">
        <f t="shared" si="78"/>
        <v>310.09018898272285</v>
      </c>
      <c r="G489" s="238">
        <f t="shared" si="79"/>
        <v>0.7641453646691051</v>
      </c>
      <c r="J489" s="30">
        <v>238</v>
      </c>
      <c r="K489" s="30">
        <v>122.39999999999999</v>
      </c>
      <c r="L489" s="28">
        <f t="shared" si="75"/>
        <v>360.4</v>
      </c>
      <c r="M489" s="30">
        <v>4.148464278174579</v>
      </c>
      <c r="N489" s="30">
        <v>1.312599999999995</v>
      </c>
      <c r="O489" s="28">
        <f t="shared" si="76"/>
        <v>5.461064278174574</v>
      </c>
      <c r="Q489" s="30">
        <v>179.15</v>
      </c>
      <c r="R489" s="30">
        <v>85.42</v>
      </c>
      <c r="S489" s="28">
        <f t="shared" si="77"/>
        <v>264.57</v>
      </c>
      <c r="V489" s="61"/>
      <c r="W489" s="61"/>
      <c r="X489" s="399"/>
    </row>
    <row r="490" spans="1:24" ht="15.75">
      <c r="A490" s="121">
        <v>11</v>
      </c>
      <c r="B490" s="122" t="s">
        <v>169</v>
      </c>
      <c r="C490" s="211">
        <v>360.4</v>
      </c>
      <c r="D490" s="211">
        <v>5.461064278174574</v>
      </c>
      <c r="E490" s="398">
        <v>264.57</v>
      </c>
      <c r="F490" s="211">
        <f t="shared" si="78"/>
        <v>270.03106427817454</v>
      </c>
      <c r="G490" s="238">
        <f t="shared" si="79"/>
        <v>0.7492537854555343</v>
      </c>
      <c r="J490" s="30">
        <v>176.6</v>
      </c>
      <c r="K490" s="30">
        <v>97</v>
      </c>
      <c r="L490" s="28">
        <f t="shared" si="75"/>
        <v>273.6</v>
      </c>
      <c r="M490" s="30">
        <v>13.397897610644565</v>
      </c>
      <c r="N490" s="30">
        <v>1.3107000000000009</v>
      </c>
      <c r="O490" s="28">
        <f t="shared" si="76"/>
        <v>14.708597610644565</v>
      </c>
      <c r="Q490" s="30">
        <v>133.1</v>
      </c>
      <c r="R490" s="30">
        <v>73.14</v>
      </c>
      <c r="S490" s="28">
        <f t="shared" si="77"/>
        <v>206.24</v>
      </c>
      <c r="V490" s="61"/>
      <c r="W490" s="61"/>
      <c r="X490" s="399"/>
    </row>
    <row r="491" spans="1:24" ht="15.75">
      <c r="A491" s="121">
        <v>12</v>
      </c>
      <c r="B491" s="122" t="s">
        <v>170</v>
      </c>
      <c r="C491" s="211">
        <v>273.6</v>
      </c>
      <c r="D491" s="211">
        <v>14.708597610644565</v>
      </c>
      <c r="E491" s="398">
        <v>206.24</v>
      </c>
      <c r="F491" s="211">
        <f t="shared" si="78"/>
        <v>220.94859761064458</v>
      </c>
      <c r="G491" s="238">
        <f t="shared" si="79"/>
        <v>0.8075606637815956</v>
      </c>
      <c r="J491" s="28">
        <f aca="true" t="shared" si="80" ref="J491:O491">SUM(J479:J490)</f>
        <v>3040.8</v>
      </c>
      <c r="K491" s="28">
        <f t="shared" si="80"/>
        <v>1312</v>
      </c>
      <c r="L491" s="28">
        <f t="shared" si="80"/>
        <v>4352.8</v>
      </c>
      <c r="M491" s="28">
        <f>SUM(M479:M490)</f>
        <v>88.58393999999997</v>
      </c>
      <c r="N491" s="28">
        <f t="shared" si="80"/>
        <v>34.0173</v>
      </c>
      <c r="O491" s="28">
        <f t="shared" si="80"/>
        <v>122.60123999999996</v>
      </c>
      <c r="Q491" s="28">
        <f>SUM(Q479:Q490)</f>
        <v>2214.38</v>
      </c>
      <c r="R491" s="28">
        <f>SUM(R479:R490)</f>
        <v>958.93</v>
      </c>
      <c r="S491" s="28">
        <f>SUM(Q491:R491)</f>
        <v>3173.31</v>
      </c>
      <c r="V491" s="61"/>
      <c r="W491" s="61"/>
      <c r="X491" s="399"/>
    </row>
    <row r="492" spans="1:24" ht="15.75">
      <c r="A492" s="260"/>
      <c r="B492" s="312" t="s">
        <v>20</v>
      </c>
      <c r="C492" s="328">
        <f>SUM(C480:C491)</f>
        <v>4352.8</v>
      </c>
      <c r="D492" s="328">
        <v>122.60123999999996</v>
      </c>
      <c r="E492" s="232">
        <f>SUM(E480:E491)</f>
        <v>3173.3100000000004</v>
      </c>
      <c r="F492" s="232">
        <f>SUM(F480:F491)</f>
        <v>3295.9112400000004</v>
      </c>
      <c r="G492" s="250">
        <f t="shared" si="79"/>
        <v>0.7571933560007352</v>
      </c>
      <c r="O492" s="534">
        <f>O491/L491</f>
        <v>0.02816606322367211</v>
      </c>
      <c r="S492" s="36">
        <f>S491/L491</f>
        <v>0.729027292777063</v>
      </c>
      <c r="V492" s="399"/>
      <c r="W492" s="399"/>
      <c r="X492" s="399"/>
    </row>
    <row r="493" spans="1:7" ht="15.75">
      <c r="A493" s="5"/>
      <c r="B493" s="4"/>
      <c r="C493" s="4"/>
      <c r="D493" s="5"/>
      <c r="E493" s="531">
        <f>E492/C492</f>
        <v>0.7290272927770631</v>
      </c>
      <c r="F493" s="4"/>
      <c r="G493" s="336"/>
    </row>
    <row r="494" spans="1:12" ht="15.75">
      <c r="A494" s="105" t="s">
        <v>122</v>
      </c>
      <c r="B494" s="105"/>
      <c r="C494" s="105"/>
      <c r="D494" s="5"/>
      <c r="E494" s="95"/>
      <c r="F494" s="4"/>
      <c r="G494" s="336"/>
      <c r="J494" s="599" t="s">
        <v>191</v>
      </c>
      <c r="K494" s="599"/>
      <c r="L494" s="599"/>
    </row>
    <row r="495" spans="1:12" ht="15.75">
      <c r="A495" s="193" t="s">
        <v>276</v>
      </c>
      <c r="B495" s="120"/>
      <c r="C495" s="93"/>
      <c r="D495" s="5"/>
      <c r="E495" s="95"/>
      <c r="F495" s="4"/>
      <c r="G495" s="336"/>
      <c r="J495" s="24" t="s">
        <v>95</v>
      </c>
      <c r="K495" s="24" t="s">
        <v>185</v>
      </c>
      <c r="L495" s="25" t="s">
        <v>186</v>
      </c>
    </row>
    <row r="496" spans="1:12" ht="66.75" customHeight="1">
      <c r="A496" s="2" t="s">
        <v>9</v>
      </c>
      <c r="B496" s="2" t="s">
        <v>10</v>
      </c>
      <c r="C496" s="2" t="str">
        <f>C479</f>
        <v>Allocation for 2019-20                     </v>
      </c>
      <c r="D496" s="2" t="s">
        <v>107</v>
      </c>
      <c r="E496" s="3" t="s">
        <v>108</v>
      </c>
      <c r="F496" s="2" t="s">
        <v>109</v>
      </c>
      <c r="G496" s="400"/>
      <c r="J496" s="23">
        <v>124.57</v>
      </c>
      <c r="K496" s="23">
        <v>66.75</v>
      </c>
      <c r="L496" s="28">
        <f>SUM(J496:K496)</f>
        <v>191.32</v>
      </c>
    </row>
    <row r="497" spans="1:12" ht="15.75">
      <c r="A497" s="401">
        <v>1</v>
      </c>
      <c r="B497" s="402" t="s">
        <v>160</v>
      </c>
      <c r="C497" s="211">
        <f>C480</f>
        <v>258.8</v>
      </c>
      <c r="D497" s="403">
        <f>F480</f>
        <v>185.58655427711722</v>
      </c>
      <c r="E497" s="403">
        <f>L496</f>
        <v>191.32</v>
      </c>
      <c r="F497" s="404">
        <f>E497/C497</f>
        <v>0.739258114374034</v>
      </c>
      <c r="G497" s="400"/>
      <c r="J497" s="30">
        <v>293.64</v>
      </c>
      <c r="K497" s="30">
        <v>140.76</v>
      </c>
      <c r="L497" s="28">
        <f aca="true" t="shared" si="81" ref="L497:L508">K497+J497</f>
        <v>434.4</v>
      </c>
    </row>
    <row r="498" spans="1:12" ht="15.75">
      <c r="A498" s="401">
        <v>2</v>
      </c>
      <c r="B498" s="402" t="s">
        <v>161</v>
      </c>
      <c r="C498" s="211">
        <f aca="true" t="shared" si="82" ref="C498:C508">C481</f>
        <v>544.2</v>
      </c>
      <c r="D498" s="403">
        <f aca="true" t="shared" si="83" ref="D498:D508">F481</f>
        <v>399.93803543965504</v>
      </c>
      <c r="E498" s="403">
        <f aca="true" t="shared" si="84" ref="E498:E508">L497</f>
        <v>434.4</v>
      </c>
      <c r="F498" s="404">
        <f aca="true" t="shared" si="85" ref="F498:F508">E498/C498</f>
        <v>0.7982359426681366</v>
      </c>
      <c r="G498" s="400"/>
      <c r="J498" s="30">
        <v>104.85</v>
      </c>
      <c r="K498" s="30">
        <v>63.09</v>
      </c>
      <c r="L498" s="28">
        <f t="shared" si="81"/>
        <v>167.94</v>
      </c>
    </row>
    <row r="499" spans="1:12" ht="15.75">
      <c r="A499" s="401">
        <v>3</v>
      </c>
      <c r="B499" s="402" t="s">
        <v>162</v>
      </c>
      <c r="C499" s="211">
        <f t="shared" si="82"/>
        <v>227</v>
      </c>
      <c r="D499" s="403">
        <f t="shared" si="83"/>
        <v>177.24382177076782</v>
      </c>
      <c r="E499" s="403">
        <f t="shared" si="84"/>
        <v>167.94</v>
      </c>
      <c r="F499" s="404">
        <f t="shared" si="85"/>
        <v>0.7398237885462555</v>
      </c>
      <c r="G499" s="400"/>
      <c r="J499" s="30">
        <v>337.78</v>
      </c>
      <c r="K499" s="30">
        <v>139.99</v>
      </c>
      <c r="L499" s="28">
        <f t="shared" si="81"/>
        <v>477.77</v>
      </c>
    </row>
    <row r="500" spans="1:12" ht="15.75">
      <c r="A500" s="401">
        <v>4</v>
      </c>
      <c r="B500" s="402" t="s">
        <v>171</v>
      </c>
      <c r="C500" s="211">
        <f t="shared" si="82"/>
        <v>632.8</v>
      </c>
      <c r="D500" s="403">
        <f t="shared" si="83"/>
        <v>461.96311806222127</v>
      </c>
      <c r="E500" s="403">
        <f t="shared" si="84"/>
        <v>477.77</v>
      </c>
      <c r="F500" s="404">
        <f t="shared" si="85"/>
        <v>0.7550094816687737</v>
      </c>
      <c r="G500" s="400"/>
      <c r="J500" s="30">
        <v>37.34</v>
      </c>
      <c r="K500" s="30">
        <v>19.39</v>
      </c>
      <c r="L500" s="28">
        <f t="shared" si="81"/>
        <v>56.730000000000004</v>
      </c>
    </row>
    <row r="501" spans="1:12" ht="15.75">
      <c r="A501" s="401">
        <v>5</v>
      </c>
      <c r="B501" s="402" t="s">
        <v>172</v>
      </c>
      <c r="C501" s="211">
        <f t="shared" si="82"/>
        <v>65</v>
      </c>
      <c r="D501" s="403">
        <f t="shared" si="83"/>
        <v>69.50269962541238</v>
      </c>
      <c r="E501" s="403">
        <f t="shared" si="84"/>
        <v>56.730000000000004</v>
      </c>
      <c r="F501" s="404">
        <f t="shared" si="85"/>
        <v>0.8727692307692309</v>
      </c>
      <c r="G501" s="400"/>
      <c r="J501" s="30">
        <v>191.66</v>
      </c>
      <c r="K501" s="30">
        <v>84.03</v>
      </c>
      <c r="L501" s="28">
        <f t="shared" si="81"/>
        <v>275.69</v>
      </c>
    </row>
    <row r="502" spans="1:12" ht="15.75">
      <c r="A502" s="401">
        <v>6</v>
      </c>
      <c r="B502" s="402" t="s">
        <v>173</v>
      </c>
      <c r="C502" s="211">
        <f t="shared" si="82"/>
        <v>325.79999999999995</v>
      </c>
      <c r="D502" s="403">
        <f t="shared" si="83"/>
        <v>252.97969155384808</v>
      </c>
      <c r="E502" s="403">
        <f t="shared" si="84"/>
        <v>275.69</v>
      </c>
      <c r="F502" s="404">
        <f t="shared" si="85"/>
        <v>0.846193984039288</v>
      </c>
      <c r="G502" s="400"/>
      <c r="J502" s="30">
        <v>28.11</v>
      </c>
      <c r="K502" s="30">
        <v>6.6899999999999995</v>
      </c>
      <c r="L502" s="28">
        <f t="shared" si="81"/>
        <v>34.8</v>
      </c>
    </row>
    <row r="503" spans="1:12" ht="15.75">
      <c r="A503" s="401">
        <v>7</v>
      </c>
      <c r="B503" s="402" t="s">
        <v>174</v>
      </c>
      <c r="C503" s="211">
        <f t="shared" si="82"/>
        <v>47.800000000000004</v>
      </c>
      <c r="D503" s="403">
        <f t="shared" si="83"/>
        <v>53.161916581025054</v>
      </c>
      <c r="E503" s="403">
        <f t="shared" si="84"/>
        <v>34.8</v>
      </c>
      <c r="F503" s="404">
        <f t="shared" si="85"/>
        <v>0.7280334728033472</v>
      </c>
      <c r="G503" s="400"/>
      <c r="J503" s="30">
        <v>363.22</v>
      </c>
      <c r="K503" s="30">
        <v>105.44999999999999</v>
      </c>
      <c r="L503" s="28">
        <f t="shared" si="81"/>
        <v>468.67</v>
      </c>
    </row>
    <row r="504" spans="1:12" ht="15.75">
      <c r="A504" s="401">
        <v>8</v>
      </c>
      <c r="B504" s="402" t="s">
        <v>175</v>
      </c>
      <c r="C504" s="211">
        <f t="shared" si="82"/>
        <v>626.4000000000001</v>
      </c>
      <c r="D504" s="403">
        <f t="shared" si="83"/>
        <v>466.8147015827621</v>
      </c>
      <c r="E504" s="403">
        <f t="shared" si="84"/>
        <v>468.67</v>
      </c>
      <c r="F504" s="404">
        <f t="shared" si="85"/>
        <v>0.7481960408684546</v>
      </c>
      <c r="G504" s="400"/>
      <c r="J504" s="30">
        <v>371.08000000000004</v>
      </c>
      <c r="K504" s="30">
        <v>151.19</v>
      </c>
      <c r="L504" s="28">
        <f t="shared" si="81"/>
        <v>522.27</v>
      </c>
    </row>
    <row r="505" spans="1:12" ht="15.75">
      <c r="A505" s="401">
        <v>9</v>
      </c>
      <c r="B505" s="402" t="s">
        <v>167</v>
      </c>
      <c r="C505" s="211">
        <f t="shared" si="82"/>
        <v>585.2</v>
      </c>
      <c r="D505" s="403">
        <f t="shared" si="83"/>
        <v>427.6508502356491</v>
      </c>
      <c r="E505" s="403">
        <f t="shared" si="84"/>
        <v>522.27</v>
      </c>
      <c r="F505" s="404">
        <f t="shared" si="85"/>
        <v>0.8924641148325357</v>
      </c>
      <c r="G505" s="400"/>
      <c r="J505" s="30">
        <v>233.29000000000002</v>
      </c>
      <c r="K505" s="30">
        <v>84.4</v>
      </c>
      <c r="L505" s="28">
        <f t="shared" si="81"/>
        <v>317.69000000000005</v>
      </c>
    </row>
    <row r="506" spans="1:12" ht="15.75">
      <c r="A506" s="401">
        <v>10</v>
      </c>
      <c r="B506" s="402" t="s">
        <v>168</v>
      </c>
      <c r="C506" s="211">
        <f t="shared" si="82"/>
        <v>405.8</v>
      </c>
      <c r="D506" s="403">
        <f t="shared" si="83"/>
        <v>310.09018898272285</v>
      </c>
      <c r="E506" s="403">
        <f t="shared" si="84"/>
        <v>317.69000000000005</v>
      </c>
      <c r="F506" s="404">
        <f t="shared" si="85"/>
        <v>0.7828733366190243</v>
      </c>
      <c r="G506" s="400"/>
      <c r="J506" s="30">
        <v>180.58999999999997</v>
      </c>
      <c r="K506" s="30">
        <v>93.08</v>
      </c>
      <c r="L506" s="28">
        <f t="shared" si="81"/>
        <v>273.66999999999996</v>
      </c>
    </row>
    <row r="507" spans="1:12" ht="15.75">
      <c r="A507" s="401">
        <v>11</v>
      </c>
      <c r="B507" s="402" t="s">
        <v>176</v>
      </c>
      <c r="C507" s="211">
        <f t="shared" si="82"/>
        <v>360.4</v>
      </c>
      <c r="D507" s="403">
        <f t="shared" si="83"/>
        <v>270.03106427817454</v>
      </c>
      <c r="E507" s="403">
        <f t="shared" si="84"/>
        <v>273.66999999999996</v>
      </c>
      <c r="F507" s="404">
        <f t="shared" si="85"/>
        <v>0.7593507214206436</v>
      </c>
      <c r="G507" s="400"/>
      <c r="J507" s="30">
        <v>130.21</v>
      </c>
      <c r="K507" s="30">
        <v>71.25999999999999</v>
      </c>
      <c r="L507" s="28">
        <f t="shared" si="81"/>
        <v>201.47</v>
      </c>
    </row>
    <row r="508" spans="1:15" ht="15.75">
      <c r="A508" s="401">
        <v>12</v>
      </c>
      <c r="B508" s="402" t="s">
        <v>177</v>
      </c>
      <c r="C508" s="211">
        <f t="shared" si="82"/>
        <v>273.6</v>
      </c>
      <c r="D508" s="403">
        <f t="shared" si="83"/>
        <v>220.94859761064458</v>
      </c>
      <c r="E508" s="403">
        <f t="shared" si="84"/>
        <v>201.47</v>
      </c>
      <c r="F508" s="404">
        <f t="shared" si="85"/>
        <v>0.7363669590643275</v>
      </c>
      <c r="G508" s="400"/>
      <c r="J508" s="28">
        <f>SUM(J496:J507)</f>
        <v>2396.34</v>
      </c>
      <c r="K508" s="28">
        <f>SUM(K496:K507)</f>
        <v>1026.0800000000002</v>
      </c>
      <c r="L508" s="28">
        <f t="shared" si="81"/>
        <v>3422.42</v>
      </c>
      <c r="M508" s="68"/>
      <c r="N508" s="68"/>
      <c r="O508" s="68"/>
    </row>
    <row r="509" spans="1:26" s="161" customFormat="1" ht="15.75">
      <c r="A509" s="260"/>
      <c r="B509" s="312" t="s">
        <v>20</v>
      </c>
      <c r="C509" s="328">
        <f>SUM(C497:C508)</f>
        <v>4352.8</v>
      </c>
      <c r="D509" s="328">
        <f>SUM(D497:D508)</f>
        <v>3295.9112400000004</v>
      </c>
      <c r="E509" s="328">
        <f>SUM(E497:E508)</f>
        <v>3422.42</v>
      </c>
      <c r="F509" s="326">
        <f>E509/C509</f>
        <v>0.7862571218526007</v>
      </c>
      <c r="G509" s="344"/>
      <c r="H509" s="68"/>
      <c r="I509" s="68"/>
      <c r="J509" s="399"/>
      <c r="K509" s="399"/>
      <c r="L509" s="399"/>
      <c r="M509" s="399"/>
      <c r="N509" s="399"/>
      <c r="O509" s="399"/>
      <c r="P509" s="68"/>
      <c r="Q509" s="68"/>
      <c r="R509" s="68"/>
      <c r="S509" s="68"/>
      <c r="T509" s="68"/>
      <c r="U509" s="68"/>
      <c r="V509" s="68"/>
      <c r="W509" s="68"/>
      <c r="X509" s="68"/>
      <c r="Y509" s="68"/>
      <c r="Z509" s="68"/>
    </row>
    <row r="510" spans="1:7" ht="14.25">
      <c r="A510" s="58"/>
      <c r="B510" s="59"/>
      <c r="C510" s="60"/>
      <c r="D510" s="61"/>
      <c r="E510" s="36"/>
      <c r="F510" s="75"/>
      <c r="G510" s="72"/>
    </row>
    <row r="511" spans="1:12" ht="15.75">
      <c r="A511" s="105" t="s">
        <v>123</v>
      </c>
      <c r="B511" s="105"/>
      <c r="C511" s="105"/>
      <c r="D511" s="5"/>
      <c r="E511" s="95"/>
      <c r="F511" s="4"/>
      <c r="G511" s="53"/>
      <c r="J511" s="587" t="s">
        <v>246</v>
      </c>
      <c r="K511" s="588"/>
      <c r="L511" s="589"/>
    </row>
    <row r="512" spans="1:12" ht="16.5" thickBot="1">
      <c r="A512" s="193" t="s">
        <v>277</v>
      </c>
      <c r="B512" s="405"/>
      <c r="C512" s="93"/>
      <c r="D512" s="5"/>
      <c r="E512" s="95"/>
      <c r="F512" s="4"/>
      <c r="G512" s="53"/>
      <c r="J512" s="21" t="s">
        <v>247</v>
      </c>
      <c r="K512" s="21" t="s">
        <v>185</v>
      </c>
      <c r="L512" s="37" t="s">
        <v>186</v>
      </c>
    </row>
    <row r="513" spans="1:12" ht="62.25" customHeight="1">
      <c r="A513" s="406" t="s">
        <v>9</v>
      </c>
      <c r="B513" s="407" t="s">
        <v>10</v>
      </c>
      <c r="C513" s="407" t="str">
        <f>C496</f>
        <v>Allocation for 2019-20                     </v>
      </c>
      <c r="D513" s="407" t="s">
        <v>107</v>
      </c>
      <c r="E513" s="408" t="s">
        <v>334</v>
      </c>
      <c r="F513" s="409" t="s">
        <v>232</v>
      </c>
      <c r="G513" s="150"/>
      <c r="J513" s="30">
        <v>-3.0360457228827897</v>
      </c>
      <c r="K513" s="30">
        <v>-2.697400000000009</v>
      </c>
      <c r="L513" s="28">
        <f>K513+J513</f>
        <v>-5.733445722882799</v>
      </c>
    </row>
    <row r="514" spans="1:12" ht="15.75">
      <c r="A514" s="410">
        <v>1</v>
      </c>
      <c r="B514" s="402" t="s">
        <v>160</v>
      </c>
      <c r="C514" s="211">
        <f>C497</f>
        <v>258.8</v>
      </c>
      <c r="D514" s="211">
        <f>D497</f>
        <v>185.58655427711722</v>
      </c>
      <c r="E514" s="211">
        <f>L513</f>
        <v>-5.733445722882799</v>
      </c>
      <c r="F514" s="411">
        <f>E514/C514</f>
        <v>-0.022153963380536316</v>
      </c>
      <c r="G514" s="150"/>
      <c r="J514" s="30">
        <v>-24.564864560344986</v>
      </c>
      <c r="K514" s="30">
        <v>-9.897099999999995</v>
      </c>
      <c r="L514" s="28">
        <f aca="true" t="shared" si="86" ref="L514:L524">K514+J514</f>
        <v>-34.46196456034498</v>
      </c>
    </row>
    <row r="515" spans="1:12" ht="15.75">
      <c r="A515" s="410">
        <v>2</v>
      </c>
      <c r="B515" s="402" t="s">
        <v>161</v>
      </c>
      <c r="C515" s="211">
        <f aca="true" t="shared" si="87" ref="C515:D525">C498</f>
        <v>544.2</v>
      </c>
      <c r="D515" s="211">
        <f t="shared" si="87"/>
        <v>399.93803543965504</v>
      </c>
      <c r="E515" s="211">
        <f aca="true" t="shared" si="88" ref="E515:E525">L514</f>
        <v>-34.46196456034498</v>
      </c>
      <c r="F515" s="411">
        <f aca="true" t="shared" si="89" ref="F515:F526">E515/C515</f>
        <v>-0.06332591797196799</v>
      </c>
      <c r="G515" s="150"/>
      <c r="J515" s="30">
        <v>8.222021770767817</v>
      </c>
      <c r="K515" s="30">
        <v>1.0817999999999977</v>
      </c>
      <c r="L515" s="28">
        <f t="shared" si="86"/>
        <v>9.303821770767815</v>
      </c>
    </row>
    <row r="516" spans="1:12" ht="15.75">
      <c r="A516" s="410">
        <v>3</v>
      </c>
      <c r="B516" s="402" t="s">
        <v>162</v>
      </c>
      <c r="C516" s="211">
        <f t="shared" si="87"/>
        <v>227</v>
      </c>
      <c r="D516" s="211">
        <f t="shared" si="87"/>
        <v>177.24382177076782</v>
      </c>
      <c r="E516" s="211">
        <f t="shared" si="88"/>
        <v>9.303821770767815</v>
      </c>
      <c r="F516" s="411">
        <f t="shared" si="89"/>
        <v>0.04098599899016658</v>
      </c>
      <c r="G516" s="150"/>
      <c r="J516" s="30">
        <v>-15.040981937778739</v>
      </c>
      <c r="K516" s="30">
        <v>-0.7659000000000091</v>
      </c>
      <c r="L516" s="28">
        <f t="shared" si="86"/>
        <v>-15.806881937778748</v>
      </c>
    </row>
    <row r="517" spans="1:12" ht="15.75">
      <c r="A517" s="410">
        <v>4</v>
      </c>
      <c r="B517" s="412" t="s">
        <v>171</v>
      </c>
      <c r="C517" s="211">
        <f t="shared" si="87"/>
        <v>632.8</v>
      </c>
      <c r="D517" s="211">
        <f t="shared" si="87"/>
        <v>461.96311806222127</v>
      </c>
      <c r="E517" s="211">
        <f t="shared" si="88"/>
        <v>-15.806881937778748</v>
      </c>
      <c r="F517" s="411">
        <f t="shared" si="89"/>
        <v>-0.02497926981317754</v>
      </c>
      <c r="G517" s="150"/>
      <c r="J517" s="30">
        <v>7.204599625412378</v>
      </c>
      <c r="K517" s="30">
        <v>5.5680999999999985</v>
      </c>
      <c r="L517" s="28">
        <f t="shared" si="86"/>
        <v>12.772699625412375</v>
      </c>
    </row>
    <row r="518" spans="1:12" ht="15.75">
      <c r="A518" s="410">
        <v>5</v>
      </c>
      <c r="B518" s="412" t="s">
        <v>172</v>
      </c>
      <c r="C518" s="211">
        <f t="shared" si="87"/>
        <v>65</v>
      </c>
      <c r="D518" s="211">
        <f t="shared" si="87"/>
        <v>69.50269962541238</v>
      </c>
      <c r="E518" s="211">
        <f t="shared" si="88"/>
        <v>12.772699625412375</v>
      </c>
      <c r="F518" s="411">
        <f t="shared" si="89"/>
        <v>0.1965030711601904</v>
      </c>
      <c r="G518" s="150"/>
      <c r="J518" s="30">
        <v>-14.817508446151948</v>
      </c>
      <c r="K518" s="30">
        <v>-7.892799999999994</v>
      </c>
      <c r="L518" s="28">
        <f t="shared" si="86"/>
        <v>-22.71030844615194</v>
      </c>
    </row>
    <row r="519" spans="1:12" ht="15.75">
      <c r="A519" s="410">
        <v>6</v>
      </c>
      <c r="B519" s="412" t="s">
        <v>173</v>
      </c>
      <c r="C519" s="211">
        <f t="shared" si="87"/>
        <v>325.79999999999995</v>
      </c>
      <c r="D519" s="211">
        <f t="shared" si="87"/>
        <v>252.97969155384808</v>
      </c>
      <c r="E519" s="211">
        <f t="shared" si="88"/>
        <v>-22.71030844615194</v>
      </c>
      <c r="F519" s="411">
        <f t="shared" si="89"/>
        <v>-0.06970628743447496</v>
      </c>
      <c r="G519" s="150"/>
      <c r="J519" s="30">
        <v>14.194416581025052</v>
      </c>
      <c r="K519" s="30">
        <v>4.1675</v>
      </c>
      <c r="L519" s="28">
        <f t="shared" si="86"/>
        <v>18.361916581025053</v>
      </c>
    </row>
    <row r="520" spans="1:12" ht="15.75">
      <c r="A520" s="410">
        <v>7</v>
      </c>
      <c r="B520" s="412" t="s">
        <v>174</v>
      </c>
      <c r="C520" s="211">
        <f t="shared" si="87"/>
        <v>47.800000000000004</v>
      </c>
      <c r="D520" s="211">
        <f t="shared" si="87"/>
        <v>53.161916581025054</v>
      </c>
      <c r="E520" s="211">
        <f t="shared" si="88"/>
        <v>18.361916581025053</v>
      </c>
      <c r="F520" s="411">
        <f t="shared" si="89"/>
        <v>0.384140514247386</v>
      </c>
      <c r="G520" s="150"/>
      <c r="J520" s="30">
        <v>-2.0191984172379023</v>
      </c>
      <c r="K520" s="30">
        <v>0.16389999999999816</v>
      </c>
      <c r="L520" s="28">
        <f t="shared" si="86"/>
        <v>-1.8552984172379041</v>
      </c>
    </row>
    <row r="521" spans="1:12" ht="15.75">
      <c r="A521" s="410">
        <v>8</v>
      </c>
      <c r="B521" s="402" t="s">
        <v>175</v>
      </c>
      <c r="C521" s="211">
        <f t="shared" si="87"/>
        <v>626.4000000000001</v>
      </c>
      <c r="D521" s="211">
        <f t="shared" si="87"/>
        <v>466.8147015827621</v>
      </c>
      <c r="E521" s="211">
        <f t="shared" si="88"/>
        <v>-1.8552984172379041</v>
      </c>
      <c r="F521" s="411">
        <f t="shared" si="89"/>
        <v>-0.002961842939396398</v>
      </c>
      <c r="G521" s="150"/>
      <c r="J521" s="30">
        <v>-76.6874497643509</v>
      </c>
      <c r="K521" s="30">
        <v>-17.931700000000006</v>
      </c>
      <c r="L521" s="28">
        <f t="shared" si="86"/>
        <v>-94.61914976435091</v>
      </c>
    </row>
    <row r="522" spans="1:12" ht="15.75">
      <c r="A522" s="410">
        <v>9</v>
      </c>
      <c r="B522" s="402" t="s">
        <v>167</v>
      </c>
      <c r="C522" s="211">
        <f t="shared" si="87"/>
        <v>585.2</v>
      </c>
      <c r="D522" s="211">
        <f t="shared" si="87"/>
        <v>427.6508502356491</v>
      </c>
      <c r="E522" s="211">
        <f t="shared" si="88"/>
        <v>-94.61914976435091</v>
      </c>
      <c r="F522" s="411">
        <f t="shared" si="89"/>
        <v>-0.16168685879075684</v>
      </c>
      <c r="G522" s="150"/>
      <c r="J522" s="30">
        <v>-5.827411017277186</v>
      </c>
      <c r="K522" s="30">
        <v>-1.7724000000000046</v>
      </c>
      <c r="L522" s="28">
        <f t="shared" si="86"/>
        <v>-7.59981101727719</v>
      </c>
    </row>
    <row r="523" spans="1:12" ht="15.75">
      <c r="A523" s="410">
        <v>10</v>
      </c>
      <c r="B523" s="402" t="s">
        <v>168</v>
      </c>
      <c r="C523" s="211">
        <f t="shared" si="87"/>
        <v>405.8</v>
      </c>
      <c r="D523" s="211">
        <f t="shared" si="87"/>
        <v>310.09018898272285</v>
      </c>
      <c r="E523" s="211">
        <f t="shared" si="88"/>
        <v>-7.59981101727719</v>
      </c>
      <c r="F523" s="411">
        <f t="shared" si="89"/>
        <v>-0.018727971949919146</v>
      </c>
      <c r="G523" s="150"/>
      <c r="J523" s="30">
        <v>2.7084642781745885</v>
      </c>
      <c r="K523" s="30">
        <v>-6.3474</v>
      </c>
      <c r="L523" s="28">
        <f t="shared" si="86"/>
        <v>-3.638935721825412</v>
      </c>
    </row>
    <row r="524" spans="1:12" ht="15.75">
      <c r="A524" s="410">
        <v>11</v>
      </c>
      <c r="B524" s="402" t="s">
        <v>176</v>
      </c>
      <c r="C524" s="211">
        <f t="shared" si="87"/>
        <v>360.4</v>
      </c>
      <c r="D524" s="211">
        <f t="shared" si="87"/>
        <v>270.03106427817454</v>
      </c>
      <c r="E524" s="211">
        <f t="shared" si="88"/>
        <v>-3.638935721825412</v>
      </c>
      <c r="F524" s="411">
        <f t="shared" si="89"/>
        <v>-0.010096935965109357</v>
      </c>
      <c r="G524" s="150"/>
      <c r="J524" s="30">
        <v>16.287897610644556</v>
      </c>
      <c r="K524" s="30">
        <v>3.1906999999999996</v>
      </c>
      <c r="L524" s="28">
        <f t="shared" si="86"/>
        <v>19.478597610644556</v>
      </c>
    </row>
    <row r="525" spans="1:12" ht="15.75">
      <c r="A525" s="410">
        <v>12</v>
      </c>
      <c r="B525" s="402" t="s">
        <v>177</v>
      </c>
      <c r="C525" s="211">
        <f t="shared" si="87"/>
        <v>273.6</v>
      </c>
      <c r="D525" s="211">
        <f t="shared" si="87"/>
        <v>220.94859761064458</v>
      </c>
      <c r="E525" s="211">
        <f t="shared" si="88"/>
        <v>19.478597610644556</v>
      </c>
      <c r="F525" s="411">
        <f t="shared" si="89"/>
        <v>0.0711937047172681</v>
      </c>
      <c r="G525" s="150"/>
      <c r="J525" s="28">
        <f>SUM(J513:J524)</f>
        <v>-93.37606000000005</v>
      </c>
      <c r="K525" s="28">
        <f>SUM(K513:K524)</f>
        <v>-33.13270000000002</v>
      </c>
      <c r="L525" s="28">
        <f>SUM(L513:L524)</f>
        <v>-126.50876000000011</v>
      </c>
    </row>
    <row r="526" spans="1:7" ht="15.75" customHeight="1" thickBot="1">
      <c r="A526" s="413"/>
      <c r="B526" s="414" t="s">
        <v>20</v>
      </c>
      <c r="C526" s="415">
        <f>SUM(C514:C525)</f>
        <v>4352.8</v>
      </c>
      <c r="D526" s="416">
        <f>SUM(D514:D525)</f>
        <v>3295.9112400000004</v>
      </c>
      <c r="E526" s="417">
        <f>SUM(E514:E525)</f>
        <v>-126.50876000000011</v>
      </c>
      <c r="F526" s="418">
        <f t="shared" si="89"/>
        <v>-0.02906376585186549</v>
      </c>
      <c r="G526" s="72"/>
    </row>
    <row r="527" spans="1:7" ht="15.75" customHeight="1">
      <c r="A527" s="340"/>
      <c r="B527" s="341"/>
      <c r="C527" s="362"/>
      <c r="D527" s="419"/>
      <c r="E527" s="420"/>
      <c r="F527" s="364"/>
      <c r="G527" s="72"/>
    </row>
    <row r="528" spans="1:7" ht="15.75" customHeight="1">
      <c r="A528" s="340"/>
      <c r="B528" s="341"/>
      <c r="C528" s="362"/>
      <c r="D528" s="419"/>
      <c r="E528" s="420"/>
      <c r="F528" s="364"/>
      <c r="G528" s="72"/>
    </row>
    <row r="529" spans="1:7" ht="15.75">
      <c r="A529" s="558" t="s">
        <v>124</v>
      </c>
      <c r="B529" s="558"/>
      <c r="C529" s="558"/>
      <c r="D529" s="558"/>
      <c r="E529" s="558"/>
      <c r="F529" s="392"/>
      <c r="G529" s="393"/>
    </row>
    <row r="530" spans="1:7" ht="15.75">
      <c r="A530" s="388" t="s">
        <v>113</v>
      </c>
      <c r="B530" s="388"/>
      <c r="C530" s="421"/>
      <c r="D530" s="390"/>
      <c r="E530" s="391"/>
      <c r="F530" s="392"/>
      <c r="G530" s="393"/>
    </row>
    <row r="531" spans="1:7" ht="15.75">
      <c r="A531" s="422" t="s">
        <v>278</v>
      </c>
      <c r="B531" s="423"/>
      <c r="C531" s="421"/>
      <c r="D531" s="390"/>
      <c r="E531" s="391"/>
      <c r="F531" s="392"/>
      <c r="G531" s="393"/>
    </row>
    <row r="532" spans="1:7" ht="15.75">
      <c r="A532" s="553" t="s">
        <v>233</v>
      </c>
      <c r="B532" s="553"/>
      <c r="C532" s="553"/>
      <c r="D532" s="553"/>
      <c r="E532" s="391"/>
      <c r="F532" s="392"/>
      <c r="G532" s="393"/>
    </row>
    <row r="533" spans="1:7" ht="33.75" customHeight="1">
      <c r="A533" s="424" t="s">
        <v>67</v>
      </c>
      <c r="B533" s="424" t="s">
        <v>25</v>
      </c>
      <c r="C533" s="424" t="s">
        <v>26</v>
      </c>
      <c r="D533" s="424" t="s">
        <v>27</v>
      </c>
      <c r="E533" s="391"/>
      <c r="F533" s="425"/>
      <c r="G533" s="393"/>
    </row>
    <row r="534" spans="1:7" ht="15.75">
      <c r="A534" s="554" t="s">
        <v>39</v>
      </c>
      <c r="B534" s="272" t="str">
        <f>B471</f>
        <v>OB as on 01.04.2019</v>
      </c>
      <c r="C534" s="426" t="s">
        <v>356</v>
      </c>
      <c r="D534" s="274">
        <v>1.52</v>
      </c>
      <c r="E534" s="391"/>
      <c r="F534" s="425"/>
      <c r="G534" s="393"/>
    </row>
    <row r="535" spans="1:7" ht="15.75">
      <c r="A535" s="554"/>
      <c r="B535" s="272" t="str">
        <f>B472</f>
        <v>Adhoc Released</v>
      </c>
      <c r="C535" s="275" t="s">
        <v>347</v>
      </c>
      <c r="D535" s="427">
        <v>33.93</v>
      </c>
      <c r="E535" s="391"/>
      <c r="F535" s="425"/>
      <c r="G535" s="393"/>
    </row>
    <row r="536" spans="1:7" ht="15.75">
      <c r="A536" s="554"/>
      <c r="B536" s="272" t="str">
        <f>B473</f>
        <v>1st Installment</v>
      </c>
      <c r="C536" s="275" t="s">
        <v>348</v>
      </c>
      <c r="D536" s="427">
        <v>96.67</v>
      </c>
      <c r="E536" s="391"/>
      <c r="F536" s="428"/>
      <c r="G536" s="393"/>
    </row>
    <row r="537" spans="1:7" ht="15.75">
      <c r="A537" s="554"/>
      <c r="B537" s="272" t="str">
        <f>B474</f>
        <v>2nd Installment</v>
      </c>
      <c r="C537" s="275" t="s">
        <v>310</v>
      </c>
      <c r="D537" s="535" t="s">
        <v>346</v>
      </c>
      <c r="E537" s="391"/>
      <c r="F537" s="430"/>
      <c r="G537" s="393"/>
    </row>
    <row r="538" spans="1:7" ht="15.75">
      <c r="A538" s="554" t="s">
        <v>83</v>
      </c>
      <c r="B538" s="554"/>
      <c r="C538" s="554"/>
      <c r="D538" s="397">
        <f>SUM(D535:D537)</f>
        <v>130.6</v>
      </c>
      <c r="E538" s="391"/>
      <c r="F538" s="431"/>
      <c r="G538" s="393"/>
    </row>
    <row r="539" spans="1:7" ht="15.75">
      <c r="A539" s="553" t="s">
        <v>31</v>
      </c>
      <c r="B539" s="553"/>
      <c r="C539" s="553"/>
      <c r="D539" s="432">
        <f>D538+D534</f>
        <v>132.12</v>
      </c>
      <c r="E539" s="391"/>
      <c r="F539" s="392"/>
      <c r="G539" s="393"/>
    </row>
    <row r="540" spans="1:7" ht="21.75" customHeight="1">
      <c r="A540" s="433"/>
      <c r="B540" s="433"/>
      <c r="C540" s="433"/>
      <c r="D540" s="434"/>
      <c r="E540" s="391"/>
      <c r="F540" s="392"/>
      <c r="G540" s="393"/>
    </row>
    <row r="541" spans="1:7" ht="15.75">
      <c r="A541" s="422" t="s">
        <v>279</v>
      </c>
      <c r="B541" s="422"/>
      <c r="C541" s="422"/>
      <c r="D541" s="390"/>
      <c r="E541" s="391"/>
      <c r="F541" s="392"/>
      <c r="G541" s="393"/>
    </row>
    <row r="542" spans="1:15" ht="15.75">
      <c r="A542" s="422" t="s">
        <v>280</v>
      </c>
      <c r="B542" s="422"/>
      <c r="C542" s="422"/>
      <c r="D542" s="390"/>
      <c r="E542" s="391"/>
      <c r="F542" s="392"/>
      <c r="G542" s="393"/>
      <c r="J542" s="279"/>
      <c r="K542" s="279"/>
      <c r="L542" s="279"/>
      <c r="M542" s="279"/>
      <c r="N542" s="279"/>
      <c r="O542" s="279"/>
    </row>
    <row r="543" spans="1:15" ht="29.25" customHeight="1">
      <c r="A543" s="435" t="s">
        <v>3</v>
      </c>
      <c r="B543" s="435"/>
      <c r="C543" s="435" t="s">
        <v>4</v>
      </c>
      <c r="D543" s="435" t="s">
        <v>5</v>
      </c>
      <c r="E543" s="436" t="s">
        <v>6</v>
      </c>
      <c r="F543" s="435" t="s">
        <v>7</v>
      </c>
      <c r="G543" s="546"/>
      <c r="I543" s="279"/>
      <c r="J543" s="279"/>
      <c r="K543" s="279"/>
      <c r="L543" s="279"/>
      <c r="M543" s="279"/>
      <c r="N543" s="279"/>
      <c r="O543" s="279"/>
    </row>
    <row r="544" spans="1:15" ht="15.75">
      <c r="A544" s="435">
        <v>1</v>
      </c>
      <c r="B544" s="435">
        <v>2</v>
      </c>
      <c r="C544" s="435">
        <v>3</v>
      </c>
      <c r="D544" s="429">
        <v>4</v>
      </c>
      <c r="E544" s="436" t="s">
        <v>8</v>
      </c>
      <c r="F544" s="435">
        <v>6</v>
      </c>
      <c r="G544" s="547"/>
      <c r="I544" s="279"/>
      <c r="J544" s="150"/>
      <c r="K544" s="437"/>
      <c r="L544" s="438"/>
      <c r="M544" s="279"/>
      <c r="N544" s="279"/>
      <c r="O544" s="279"/>
    </row>
    <row r="545" spans="1:15" ht="31.5">
      <c r="A545" s="439">
        <v>1</v>
      </c>
      <c r="B545" s="440" t="s">
        <v>322</v>
      </c>
      <c r="C545" s="441">
        <v>1.52</v>
      </c>
      <c r="D545" s="441">
        <v>1.52</v>
      </c>
      <c r="E545" s="442">
        <f>D545-C545</f>
        <v>0</v>
      </c>
      <c r="F545" s="443">
        <v>0</v>
      </c>
      <c r="G545" s="547"/>
      <c r="I545" s="444"/>
      <c r="J545" s="150"/>
      <c r="K545" s="150"/>
      <c r="L545" s="150"/>
      <c r="M545" s="438"/>
      <c r="N545" s="444"/>
      <c r="O545" s="445"/>
    </row>
    <row r="546" spans="1:15" ht="31.5">
      <c r="A546" s="439">
        <v>2</v>
      </c>
      <c r="B546" s="440" t="s">
        <v>313</v>
      </c>
      <c r="C546" s="446">
        <v>220.19</v>
      </c>
      <c r="D546" s="441">
        <v>220.19</v>
      </c>
      <c r="E546" s="442">
        <f>D546-C546</f>
        <v>0</v>
      </c>
      <c r="F546" s="443">
        <f>E546/C546</f>
        <v>0</v>
      </c>
      <c r="G546" s="547"/>
      <c r="I546" s="150"/>
      <c r="J546" s="279"/>
      <c r="K546" s="279"/>
      <c r="L546" s="279"/>
      <c r="M546" s="150"/>
      <c r="N546" s="150"/>
      <c r="O546" s="61"/>
    </row>
    <row r="547" spans="1:15" ht="31.5">
      <c r="A547" s="439">
        <v>3</v>
      </c>
      <c r="B547" s="440" t="s">
        <v>314</v>
      </c>
      <c r="C547" s="441">
        <v>218.67</v>
      </c>
      <c r="D547" s="441">
        <f>D538</f>
        <v>130.6</v>
      </c>
      <c r="E547" s="442">
        <f>D547-C547</f>
        <v>-88.07</v>
      </c>
      <c r="F547" s="443">
        <f>E547/C547</f>
        <v>-0.4027530068139205</v>
      </c>
      <c r="G547" s="547"/>
      <c r="I547" s="279"/>
      <c r="J547" s="279"/>
      <c r="K547" s="279"/>
      <c r="L547" s="279"/>
      <c r="M547" s="279"/>
      <c r="N547" s="279"/>
      <c r="O547" s="279"/>
    </row>
    <row r="548" spans="1:9" ht="15.75">
      <c r="A548" s="439">
        <v>4</v>
      </c>
      <c r="B548" s="447" t="s">
        <v>33</v>
      </c>
      <c r="C548" s="432">
        <f>C545+C547</f>
        <v>220.19</v>
      </c>
      <c r="D548" s="432">
        <f>D545+D547</f>
        <v>132.12</v>
      </c>
      <c r="E548" s="442">
        <f>D548-C548</f>
        <v>-88.07</v>
      </c>
      <c r="F548" s="443">
        <f>E548/C548</f>
        <v>-0.39997275080612193</v>
      </c>
      <c r="G548" s="448"/>
      <c r="I548" s="279"/>
    </row>
    <row r="549" spans="1:7" ht="19.5" customHeight="1">
      <c r="A549" s="388" t="s">
        <v>204</v>
      </c>
      <c r="B549" s="392"/>
      <c r="C549" s="392"/>
      <c r="D549" s="390"/>
      <c r="E549" s="391"/>
      <c r="F549" s="392"/>
      <c r="G549" s="393"/>
    </row>
    <row r="550" spans="1:7" ht="12.75" customHeight="1">
      <c r="A550" s="388"/>
      <c r="B550" s="392"/>
      <c r="C550" s="392"/>
      <c r="D550" s="390"/>
      <c r="E550" s="391"/>
      <c r="F550" s="392"/>
      <c r="G550" s="393"/>
    </row>
    <row r="551" spans="1:7" ht="22.5" customHeight="1">
      <c r="A551" s="120" t="s">
        <v>315</v>
      </c>
      <c r="B551" s="120"/>
      <c r="C551" s="4"/>
      <c r="D551" s="5" t="s">
        <v>32</v>
      </c>
      <c r="E551" s="575" t="s">
        <v>335</v>
      </c>
      <c r="F551" s="575"/>
      <c r="G551" s="336"/>
    </row>
    <row r="552" spans="1:12" ht="22.5" customHeight="1">
      <c r="A552" s="193" t="s">
        <v>281</v>
      </c>
      <c r="B552" s="120"/>
      <c r="C552" s="4"/>
      <c r="D552" s="5"/>
      <c r="E552" s="449"/>
      <c r="F552" s="449"/>
      <c r="G552" s="336"/>
      <c r="J552" s="40"/>
      <c r="K552" s="40"/>
      <c r="L552" s="40"/>
    </row>
    <row r="553" spans="1:15" ht="31.5">
      <c r="A553" s="2" t="s">
        <v>3</v>
      </c>
      <c r="B553" s="2" t="s">
        <v>40</v>
      </c>
      <c r="C553" s="2" t="s">
        <v>311</v>
      </c>
      <c r="D553" s="2" t="s">
        <v>111</v>
      </c>
      <c r="E553" s="3" t="s">
        <v>112</v>
      </c>
      <c r="F553" s="2" t="s">
        <v>41</v>
      </c>
      <c r="G553" s="2" t="s">
        <v>42</v>
      </c>
      <c r="I553" s="40"/>
      <c r="J553" s="40"/>
      <c r="K553" s="40"/>
      <c r="L553" s="40"/>
      <c r="M553" s="40"/>
      <c r="N553" s="40"/>
      <c r="O553" s="40"/>
    </row>
    <row r="554" spans="1:26" s="80" customFormat="1" ht="15.75">
      <c r="A554" s="450">
        <v>1</v>
      </c>
      <c r="B554" s="450">
        <v>2</v>
      </c>
      <c r="C554" s="450">
        <v>3</v>
      </c>
      <c r="D554" s="451">
        <v>4</v>
      </c>
      <c r="E554" s="452" t="s">
        <v>178</v>
      </c>
      <c r="F554" s="450">
        <v>6</v>
      </c>
      <c r="G554" s="450">
        <v>7</v>
      </c>
      <c r="H554" s="40"/>
      <c r="I554" s="40"/>
      <c r="J554" s="40"/>
      <c r="K554" s="40"/>
      <c r="L554" s="40"/>
      <c r="M554" s="40"/>
      <c r="N554" s="40"/>
      <c r="O554" s="40"/>
      <c r="P554" s="40"/>
      <c r="Q554" s="40"/>
      <c r="R554" s="40"/>
      <c r="S554" s="40"/>
      <c r="T554" s="40"/>
      <c r="U554" s="40"/>
      <c r="V554" s="40"/>
      <c r="W554" s="40"/>
      <c r="X554" s="40"/>
      <c r="Y554" s="40"/>
      <c r="Z554" s="40"/>
    </row>
    <row r="555" spans="1:26" s="80" customFormat="1" ht="31.5">
      <c r="A555" s="453">
        <v>1</v>
      </c>
      <c r="B555" s="454" t="s">
        <v>43</v>
      </c>
      <c r="C555" s="548">
        <v>220.19</v>
      </c>
      <c r="D555" s="548">
        <f>D548</f>
        <v>132.12</v>
      </c>
      <c r="E555" s="549">
        <v>64.14</v>
      </c>
      <c r="F555" s="550">
        <f>E555/C555</f>
        <v>0.2912938825559744</v>
      </c>
      <c r="G555" s="548">
        <f>D555-E555</f>
        <v>67.98</v>
      </c>
      <c r="H555" s="40"/>
      <c r="I555" s="40"/>
      <c r="J555" s="40"/>
      <c r="K555" s="40"/>
      <c r="L555" s="40"/>
      <c r="M555" s="40"/>
      <c r="N555" s="40"/>
      <c r="O555" s="40"/>
      <c r="P555" s="40"/>
      <c r="Q555" s="40"/>
      <c r="R555" s="40"/>
      <c r="S555" s="40"/>
      <c r="T555" s="40"/>
      <c r="U555" s="40"/>
      <c r="V555" s="40"/>
      <c r="W555" s="40"/>
      <c r="X555" s="40"/>
      <c r="Y555" s="40"/>
      <c r="Z555" s="40"/>
    </row>
    <row r="556" spans="1:26" s="80" customFormat="1" ht="12.75">
      <c r="A556" s="579">
        <v>2</v>
      </c>
      <c r="B556" s="584" t="s">
        <v>110</v>
      </c>
      <c r="C556" s="548"/>
      <c r="D556" s="548"/>
      <c r="E556" s="549"/>
      <c r="F556" s="550"/>
      <c r="G556" s="548"/>
      <c r="H556" s="40"/>
      <c r="I556" s="40"/>
      <c r="J556" s="40"/>
      <c r="K556" s="40"/>
      <c r="L556" s="40"/>
      <c r="M556" s="40"/>
      <c r="N556" s="40"/>
      <c r="O556" s="40"/>
      <c r="P556" s="40"/>
      <c r="Q556" s="40"/>
      <c r="R556" s="40"/>
      <c r="S556" s="40"/>
      <c r="T556" s="40"/>
      <c r="U556" s="40"/>
      <c r="V556" s="40"/>
      <c r="W556" s="40"/>
      <c r="X556" s="40"/>
      <c r="Y556" s="40"/>
      <c r="Z556" s="40"/>
    </row>
    <row r="557" spans="1:26" s="80" customFormat="1" ht="14.25" customHeight="1">
      <c r="A557" s="579"/>
      <c r="B557" s="584"/>
      <c r="C557" s="548"/>
      <c r="D557" s="548"/>
      <c r="E557" s="549"/>
      <c r="F557" s="550"/>
      <c r="G557" s="548"/>
      <c r="H557" s="40"/>
      <c r="I557" s="40"/>
      <c r="J557" s="40"/>
      <c r="K557" s="40"/>
      <c r="L557" s="40"/>
      <c r="M557" s="40"/>
      <c r="N557" s="40"/>
      <c r="O557" s="40"/>
      <c r="P557" s="40"/>
      <c r="Q557" s="40"/>
      <c r="R557" s="40"/>
      <c r="S557" s="40"/>
      <c r="T557" s="40"/>
      <c r="U557" s="40"/>
      <c r="V557" s="40"/>
      <c r="W557" s="40"/>
      <c r="X557" s="40"/>
      <c r="Y557" s="40"/>
      <c r="Z557" s="40"/>
    </row>
    <row r="558" spans="1:26" s="80" customFormat="1" ht="15.75">
      <c r="A558" s="551" t="s">
        <v>20</v>
      </c>
      <c r="B558" s="551"/>
      <c r="C558" s="223">
        <f>C555+C556</f>
        <v>220.19</v>
      </c>
      <c r="D558" s="223">
        <f>SUM(D555:D557)</f>
        <v>132.12</v>
      </c>
      <c r="E558" s="455">
        <f>SUM(E555:E557)</f>
        <v>64.14</v>
      </c>
      <c r="F558" s="248">
        <f>E558/C558</f>
        <v>0.2912938825559744</v>
      </c>
      <c r="G558" s="456">
        <f>SUM(G555:G557)</f>
        <v>67.98</v>
      </c>
      <c r="H558" s="40"/>
      <c r="I558" s="40"/>
      <c r="J558" s="457"/>
      <c r="K558" s="457"/>
      <c r="L558" s="457"/>
      <c r="M558" s="40"/>
      <c r="N558" s="40"/>
      <c r="O558" s="40"/>
      <c r="P558" s="40"/>
      <c r="Q558" s="40"/>
      <c r="R558" s="40"/>
      <c r="S558" s="40"/>
      <c r="T558" s="40"/>
      <c r="U558" s="40"/>
      <c r="V558" s="40"/>
      <c r="W558" s="40"/>
      <c r="X558" s="40"/>
      <c r="Y558" s="40"/>
      <c r="Z558" s="40"/>
    </row>
    <row r="559" spans="1:26" s="80" customFormat="1" ht="15.75">
      <c r="A559" s="390"/>
      <c r="B559" s="392"/>
      <c r="C559" s="392"/>
      <c r="D559" s="390"/>
      <c r="E559" s="391"/>
      <c r="F559" s="392"/>
      <c r="G559" s="393"/>
      <c r="H559" s="40"/>
      <c r="I559" s="457"/>
      <c r="J559" s="40"/>
      <c r="K559" s="40"/>
      <c r="L559" s="40"/>
      <c r="M559" s="457"/>
      <c r="N559" s="457"/>
      <c r="O559" s="457"/>
      <c r="P559" s="40"/>
      <c r="Q559" s="40"/>
      <c r="R559" s="40"/>
      <c r="S559" s="40"/>
      <c r="T559" s="40"/>
      <c r="U559" s="40"/>
      <c r="V559" s="40"/>
      <c r="W559" s="40"/>
      <c r="X559" s="40"/>
      <c r="Y559" s="40"/>
      <c r="Z559" s="40"/>
    </row>
    <row r="560" spans="1:26" s="458" customFormat="1" ht="15.75">
      <c r="A560" s="558" t="s">
        <v>125</v>
      </c>
      <c r="B560" s="558"/>
      <c r="C560" s="558"/>
      <c r="D560" s="558"/>
      <c r="E560" s="558"/>
      <c r="F560" s="558"/>
      <c r="G560" s="393"/>
      <c r="H560" s="457"/>
      <c r="I560" s="40"/>
      <c r="J560" s="40"/>
      <c r="K560" s="40"/>
      <c r="L560" s="40"/>
      <c r="M560" s="40"/>
      <c r="N560" s="40"/>
      <c r="O560" s="40"/>
      <c r="P560" s="457"/>
      <c r="Q560" s="457"/>
      <c r="R560" s="457"/>
      <c r="S560" s="457"/>
      <c r="T560" s="457"/>
      <c r="U560" s="457"/>
      <c r="V560" s="457"/>
      <c r="W560" s="457"/>
      <c r="X560" s="457"/>
      <c r="Y560" s="457"/>
      <c r="Z560" s="457"/>
    </row>
    <row r="561" spans="1:26" s="80" customFormat="1" ht="15.75">
      <c r="A561" s="591" t="s">
        <v>126</v>
      </c>
      <c r="B561" s="591"/>
      <c r="C561" s="421"/>
      <c r="D561" s="390"/>
      <c r="E561" s="391"/>
      <c r="F561" s="392"/>
      <c r="G561" s="393"/>
      <c r="H561" s="40"/>
      <c r="I561" s="40"/>
      <c r="J561" s="459"/>
      <c r="K561" s="459"/>
      <c r="L561" s="459"/>
      <c r="M561" s="40"/>
      <c r="N561" s="40"/>
      <c r="O561" s="40"/>
      <c r="P561" s="40"/>
      <c r="Q561" s="40"/>
      <c r="R561" s="40"/>
      <c r="S561" s="40"/>
      <c r="T561" s="40"/>
      <c r="U561" s="40"/>
      <c r="V561" s="40"/>
      <c r="W561" s="40"/>
      <c r="X561" s="40"/>
      <c r="Y561" s="40"/>
      <c r="Z561" s="40"/>
    </row>
    <row r="562" spans="1:26" s="80" customFormat="1" ht="15.75">
      <c r="A562" s="422" t="s">
        <v>282</v>
      </c>
      <c r="B562" s="460"/>
      <c r="C562" s="421"/>
      <c r="D562" s="390"/>
      <c r="E562" s="391"/>
      <c r="F562" s="392"/>
      <c r="G562" s="393"/>
      <c r="H562" s="459"/>
      <c r="I562" s="459"/>
      <c r="J562" s="279"/>
      <c r="K562" s="279"/>
      <c r="L562" s="459"/>
      <c r="M562" s="40"/>
      <c r="N562" s="40"/>
      <c r="O562" s="40"/>
      <c r="P562" s="40"/>
      <c r="Q562" s="40"/>
      <c r="R562" s="40"/>
      <c r="S562" s="40"/>
      <c r="T562" s="40"/>
      <c r="U562" s="40"/>
      <c r="V562" s="40"/>
      <c r="W562" s="40"/>
      <c r="X562" s="40"/>
      <c r="Y562" s="40"/>
      <c r="Z562" s="40"/>
    </row>
    <row r="563" spans="1:26" s="80" customFormat="1" ht="15.75">
      <c r="A563" s="553" t="s">
        <v>234</v>
      </c>
      <c r="B563" s="553"/>
      <c r="C563" s="553"/>
      <c r="D563" s="553"/>
      <c r="E563" s="391"/>
      <c r="F563" s="392"/>
      <c r="G563" s="393"/>
      <c r="H563" s="459"/>
      <c r="I563" s="279"/>
      <c r="J563" s="437"/>
      <c r="K563" s="444"/>
      <c r="L563" s="459"/>
      <c r="M563" s="40"/>
      <c r="N563" s="40"/>
      <c r="O563" s="40"/>
      <c r="P563" s="40"/>
      <c r="Q563" s="40"/>
      <c r="R563" s="40"/>
      <c r="S563" s="40"/>
      <c r="T563" s="40"/>
      <c r="U563" s="40"/>
      <c r="V563" s="40"/>
      <c r="W563" s="40"/>
      <c r="X563" s="40"/>
      <c r="Y563" s="40"/>
      <c r="Z563" s="40"/>
    </row>
    <row r="564" spans="1:26" s="80" customFormat="1" ht="31.5">
      <c r="A564" s="394" t="s">
        <v>24</v>
      </c>
      <c r="B564" s="394" t="s">
        <v>25</v>
      </c>
      <c r="C564" s="394" t="s">
        <v>26</v>
      </c>
      <c r="D564" s="394" t="s">
        <v>27</v>
      </c>
      <c r="E564" s="391"/>
      <c r="F564" s="425"/>
      <c r="G564" s="393"/>
      <c r="H564" s="459"/>
      <c r="I564" s="150"/>
      <c r="J564" s="150"/>
      <c r="K564" s="150"/>
      <c r="L564" s="459"/>
      <c r="M564" s="40"/>
      <c r="N564" s="40"/>
      <c r="O564" s="40"/>
      <c r="P564" s="40"/>
      <c r="Q564" s="40"/>
      <c r="R564" s="40"/>
      <c r="S564" s="40"/>
      <c r="T564" s="40"/>
      <c r="U564" s="40"/>
      <c r="V564" s="40"/>
      <c r="W564" s="40"/>
      <c r="X564" s="40"/>
      <c r="Y564" s="40"/>
      <c r="Z564" s="40"/>
    </row>
    <row r="565" spans="1:26" s="80" customFormat="1" ht="15.75">
      <c r="A565" s="554" t="s">
        <v>143</v>
      </c>
      <c r="B565" s="272" t="str">
        <f>B534</f>
        <v>OB as on 01.04.2019</v>
      </c>
      <c r="C565" s="426" t="s">
        <v>356</v>
      </c>
      <c r="D565" s="274">
        <v>0</v>
      </c>
      <c r="E565" s="391"/>
      <c r="F565" s="425"/>
      <c r="G565" s="393"/>
      <c r="H565" s="459"/>
      <c r="I565" s="150"/>
      <c r="J565" s="459"/>
      <c r="K565" s="459"/>
      <c r="L565" s="459"/>
      <c r="M565" s="40"/>
      <c r="N565" s="40"/>
      <c r="O565" s="40"/>
      <c r="P565" s="40"/>
      <c r="Q565" s="40"/>
      <c r="R565" s="40"/>
      <c r="S565" s="40"/>
      <c r="T565" s="40"/>
      <c r="U565" s="40"/>
      <c r="V565" s="40"/>
      <c r="W565" s="40"/>
      <c r="X565" s="40"/>
      <c r="Y565" s="40"/>
      <c r="Z565" s="40"/>
    </row>
    <row r="566" spans="1:26" s="80" customFormat="1" ht="15.75">
      <c r="A566" s="554"/>
      <c r="B566" s="272" t="str">
        <f>B535</f>
        <v>Adhoc Released</v>
      </c>
      <c r="C566" s="275" t="s">
        <v>347</v>
      </c>
      <c r="D566" s="429">
        <v>51.12</v>
      </c>
      <c r="E566" s="391"/>
      <c r="F566" s="425"/>
      <c r="G566" s="393"/>
      <c r="H566" s="459"/>
      <c r="I566" s="459"/>
      <c r="J566" s="459"/>
      <c r="K566" s="459"/>
      <c r="L566" s="459"/>
      <c r="M566" s="40"/>
      <c r="N566" s="40"/>
      <c r="O566" s="40"/>
      <c r="P566" s="40"/>
      <c r="Q566" s="40"/>
      <c r="R566" s="40"/>
      <c r="S566" s="40"/>
      <c r="T566" s="40"/>
      <c r="U566" s="40"/>
      <c r="V566" s="40"/>
      <c r="W566" s="40"/>
      <c r="X566" s="40"/>
      <c r="Y566" s="40"/>
      <c r="Z566" s="40"/>
    </row>
    <row r="567" spans="1:26" s="80" customFormat="1" ht="15.75">
      <c r="A567" s="554"/>
      <c r="B567" s="272" t="str">
        <f>B536</f>
        <v>1st Installment</v>
      </c>
      <c r="C567" s="275" t="s">
        <v>348</v>
      </c>
      <c r="D567" s="429">
        <v>69.96</v>
      </c>
      <c r="E567" s="391"/>
      <c r="F567" s="425"/>
      <c r="G567" s="393"/>
      <c r="H567" s="459"/>
      <c r="I567" s="459"/>
      <c r="J567" s="40"/>
      <c r="K567" s="40"/>
      <c r="L567" s="40"/>
      <c r="M567" s="40"/>
      <c r="N567" s="40"/>
      <c r="O567" s="40"/>
      <c r="P567" s="40"/>
      <c r="Q567" s="40"/>
      <c r="R567" s="40"/>
      <c r="S567" s="40"/>
      <c r="T567" s="40"/>
      <c r="U567" s="40"/>
      <c r="V567" s="40"/>
      <c r="W567" s="40"/>
      <c r="X567" s="40"/>
      <c r="Y567" s="40"/>
      <c r="Z567" s="40"/>
    </row>
    <row r="568" spans="1:26" s="80" customFormat="1" ht="15.75">
      <c r="A568" s="554"/>
      <c r="B568" s="272" t="str">
        <f>B537</f>
        <v>2nd Installment</v>
      </c>
      <c r="C568" s="275" t="s">
        <v>310</v>
      </c>
      <c r="D568" s="535" t="s">
        <v>346</v>
      </c>
      <c r="E568" s="391"/>
      <c r="F568" s="430"/>
      <c r="G568" s="393"/>
      <c r="H568" s="40"/>
      <c r="I568" s="40"/>
      <c r="J568" s="34"/>
      <c r="K568" s="34"/>
      <c r="L568" s="34"/>
      <c r="M568" s="40"/>
      <c r="N568" s="40"/>
      <c r="O568" s="40"/>
      <c r="P568" s="40"/>
      <c r="Q568" s="40"/>
      <c r="R568" s="40"/>
      <c r="S568" s="40"/>
      <c r="T568" s="40"/>
      <c r="U568" s="40"/>
      <c r="V568" s="40"/>
      <c r="W568" s="40"/>
      <c r="X568" s="40"/>
      <c r="Y568" s="40"/>
      <c r="Z568" s="40"/>
    </row>
    <row r="569" spans="1:26" s="80" customFormat="1" ht="15.75">
      <c r="A569" s="554" t="s">
        <v>83</v>
      </c>
      <c r="B569" s="554"/>
      <c r="C569" s="554"/>
      <c r="D569" s="432">
        <f>SUM(D565:D568)</f>
        <v>121.07999999999998</v>
      </c>
      <c r="E569" s="391"/>
      <c r="F569" s="461"/>
      <c r="G569" s="393"/>
      <c r="H569" s="40"/>
      <c r="I569" s="34"/>
      <c r="J569" s="34"/>
      <c r="K569" s="34"/>
      <c r="L569" s="34"/>
      <c r="M569" s="34"/>
      <c r="N569" s="34"/>
      <c r="O569" s="34"/>
      <c r="P569" s="40"/>
      <c r="Q569" s="40"/>
      <c r="R569" s="40"/>
      <c r="S569" s="40"/>
      <c r="T569" s="40"/>
      <c r="U569" s="40"/>
      <c r="V569" s="40"/>
      <c r="W569" s="40"/>
      <c r="X569" s="40"/>
      <c r="Y569" s="40"/>
      <c r="Z569" s="40"/>
    </row>
    <row r="570" spans="1:26" s="82" customFormat="1" ht="19.5" customHeight="1">
      <c r="A570" s="390"/>
      <c r="B570" s="392"/>
      <c r="C570" s="392"/>
      <c r="D570" s="390"/>
      <c r="E570" s="391"/>
      <c r="F570" s="392"/>
      <c r="G570" s="393"/>
      <c r="H570" s="34"/>
      <c r="I570" s="34"/>
      <c r="J570" s="34"/>
      <c r="K570" s="34"/>
      <c r="L570" s="34"/>
      <c r="M570" s="34"/>
      <c r="N570" s="34"/>
      <c r="O570" s="34"/>
      <c r="P570" s="34"/>
      <c r="Q570" s="34"/>
      <c r="R570" s="34"/>
      <c r="S570" s="34"/>
      <c r="T570" s="34"/>
      <c r="U570" s="34"/>
      <c r="V570" s="34"/>
      <c r="W570" s="34"/>
      <c r="X570" s="34"/>
      <c r="Y570" s="34"/>
      <c r="Z570" s="34"/>
    </row>
    <row r="571" spans="1:26" s="82" customFormat="1" ht="19.5" customHeight="1">
      <c r="A571" s="390"/>
      <c r="B571" s="392"/>
      <c r="C571" s="392"/>
      <c r="D571" s="390"/>
      <c r="E571" s="391"/>
      <c r="F571" s="392"/>
      <c r="G571" s="393"/>
      <c r="H571" s="34"/>
      <c r="I571" s="34"/>
      <c r="J571" s="34"/>
      <c r="K571" s="34"/>
      <c r="L571" s="34"/>
      <c r="M571" s="34"/>
      <c r="N571" s="34"/>
      <c r="O571" s="34"/>
      <c r="P571" s="34"/>
      <c r="Q571" s="34"/>
      <c r="R571" s="34"/>
      <c r="S571" s="34"/>
      <c r="T571" s="34"/>
      <c r="U571" s="34"/>
      <c r="V571" s="34"/>
      <c r="W571" s="34"/>
      <c r="X571" s="34"/>
      <c r="Y571" s="34"/>
      <c r="Z571" s="34"/>
    </row>
    <row r="572" spans="1:26" s="82" customFormat="1" ht="15.75">
      <c r="A572" s="120" t="s">
        <v>283</v>
      </c>
      <c r="B572" s="120"/>
      <c r="C572" s="120"/>
      <c r="D572" s="5"/>
      <c r="E572" s="95"/>
      <c r="F572" s="4"/>
      <c r="G572" s="336"/>
      <c r="H572" s="34"/>
      <c r="I572" s="34"/>
      <c r="J572" s="40"/>
      <c r="K572" s="40"/>
      <c r="L572" s="40"/>
      <c r="M572" s="34"/>
      <c r="N572" s="34"/>
      <c r="O572" s="34"/>
      <c r="P572" s="34"/>
      <c r="Q572" s="34"/>
      <c r="R572" s="34"/>
      <c r="S572" s="34"/>
      <c r="T572" s="34"/>
      <c r="U572" s="34"/>
      <c r="V572" s="34"/>
      <c r="W572" s="34"/>
      <c r="X572" s="34"/>
      <c r="Y572" s="34"/>
      <c r="Z572" s="34"/>
    </row>
    <row r="573" spans="1:26" s="82" customFormat="1" ht="15.75">
      <c r="A573" s="193" t="s">
        <v>284</v>
      </c>
      <c r="B573" s="120"/>
      <c r="C573" s="120"/>
      <c r="D573" s="5"/>
      <c r="E573" s="95"/>
      <c r="F573" s="4"/>
      <c r="G573" s="336"/>
      <c r="H573" s="34"/>
      <c r="I573" s="40"/>
      <c r="J573" s="459"/>
      <c r="K573" s="459"/>
      <c r="L573" s="459"/>
      <c r="M573" s="459"/>
      <c r="N573" s="459"/>
      <c r="O573" s="459"/>
      <c r="P573" s="34"/>
      <c r="Q573" s="34"/>
      <c r="R573" s="34"/>
      <c r="S573" s="34"/>
      <c r="T573" s="34"/>
      <c r="U573" s="34"/>
      <c r="V573" s="34"/>
      <c r="W573" s="34"/>
      <c r="X573" s="34"/>
      <c r="Y573" s="34"/>
      <c r="Z573" s="34"/>
    </row>
    <row r="574" spans="1:26" s="80" customFormat="1" ht="31.5">
      <c r="A574" s="235" t="s">
        <v>3</v>
      </c>
      <c r="B574" s="235" t="s">
        <v>151</v>
      </c>
      <c r="C574" s="462" t="s">
        <v>4</v>
      </c>
      <c r="D574" s="462" t="s">
        <v>5</v>
      </c>
      <c r="E574" s="317" t="s">
        <v>6</v>
      </c>
      <c r="F574" s="235" t="s">
        <v>7</v>
      </c>
      <c r="G574" s="336"/>
      <c r="H574" s="40"/>
      <c r="I574" s="459"/>
      <c r="J574" s="459"/>
      <c r="K574" s="459"/>
      <c r="L574" s="459"/>
      <c r="M574" s="459"/>
      <c r="N574" s="459"/>
      <c r="O574" s="459"/>
      <c r="P574" s="40"/>
      <c r="Q574" s="40"/>
      <c r="R574" s="40"/>
      <c r="S574" s="40"/>
      <c r="T574" s="40"/>
      <c r="U574" s="40"/>
      <c r="V574" s="40"/>
      <c r="W574" s="40"/>
      <c r="X574" s="40"/>
      <c r="Y574" s="40"/>
      <c r="Z574" s="40"/>
    </row>
    <row r="575" spans="1:26" s="80" customFormat="1" ht="15.75">
      <c r="A575" s="2">
        <v>1</v>
      </c>
      <c r="B575" s="2">
        <v>2</v>
      </c>
      <c r="C575" s="463">
        <v>3</v>
      </c>
      <c r="D575" s="464">
        <v>4</v>
      </c>
      <c r="E575" s="3" t="s">
        <v>8</v>
      </c>
      <c r="F575" s="2">
        <v>6</v>
      </c>
      <c r="G575" s="336"/>
      <c r="H575" s="40"/>
      <c r="I575" s="279"/>
      <c r="J575" s="150"/>
      <c r="K575" s="437"/>
      <c r="L575" s="438"/>
      <c r="M575" s="459"/>
      <c r="N575" s="459"/>
      <c r="O575" s="459"/>
      <c r="P575" s="40"/>
      <c r="Q575" s="40"/>
      <c r="R575" s="40"/>
      <c r="S575" s="40"/>
      <c r="T575" s="40"/>
      <c r="U575" s="40"/>
      <c r="V575" s="40"/>
      <c r="W575" s="40"/>
      <c r="X575" s="40"/>
      <c r="Y575" s="40"/>
      <c r="Z575" s="40"/>
    </row>
    <row r="576" spans="1:26" s="80" customFormat="1" ht="31.5">
      <c r="A576" s="121">
        <v>1</v>
      </c>
      <c r="B576" s="465" t="s">
        <v>322</v>
      </c>
      <c r="C576" s="441">
        <v>0</v>
      </c>
      <c r="D576" s="441">
        <v>0</v>
      </c>
      <c r="E576" s="466">
        <f>D576-C576</f>
        <v>0</v>
      </c>
      <c r="F576" s="467">
        <v>0</v>
      </c>
      <c r="G576" s="336"/>
      <c r="H576" s="40"/>
      <c r="I576" s="444"/>
      <c r="J576" s="150"/>
      <c r="K576" s="150"/>
      <c r="L576" s="150"/>
      <c r="M576" s="438"/>
      <c r="N576" s="444"/>
      <c r="O576" s="445"/>
      <c r="P576" s="40"/>
      <c r="Q576" s="40"/>
      <c r="R576" s="40"/>
      <c r="S576" s="40"/>
      <c r="T576" s="40"/>
      <c r="U576" s="40"/>
      <c r="V576" s="40"/>
      <c r="W576" s="40"/>
      <c r="X576" s="40"/>
      <c r="Y576" s="40"/>
      <c r="Z576" s="40"/>
    </row>
    <row r="577" spans="1:26" s="80" customFormat="1" ht="38.25" customHeight="1">
      <c r="A577" s="121">
        <v>2</v>
      </c>
      <c r="B577" s="465" t="s">
        <v>311</v>
      </c>
      <c r="C577" s="441">
        <v>201.8</v>
      </c>
      <c r="D577" s="441">
        <v>201.8</v>
      </c>
      <c r="E577" s="466">
        <f>D577-C577</f>
        <v>0</v>
      </c>
      <c r="F577" s="467">
        <f>E577/C577</f>
        <v>0</v>
      </c>
      <c r="G577" s="336"/>
      <c r="H577" s="40"/>
      <c r="I577" s="150"/>
      <c r="J577" s="459"/>
      <c r="K577" s="459"/>
      <c r="L577" s="459"/>
      <c r="M577" s="150"/>
      <c r="N577" s="150"/>
      <c r="O577" s="61"/>
      <c r="P577" s="40"/>
      <c r="Q577" s="40"/>
      <c r="R577" s="40"/>
      <c r="S577" s="40"/>
      <c r="T577" s="40"/>
      <c r="U577" s="40"/>
      <c r="V577" s="40"/>
      <c r="W577" s="40"/>
      <c r="X577" s="40"/>
      <c r="Y577" s="40"/>
      <c r="Z577" s="40"/>
    </row>
    <row r="578" spans="1:26" s="80" customFormat="1" ht="34.5" customHeight="1">
      <c r="A578" s="121">
        <v>3</v>
      </c>
      <c r="B578" s="465" t="s">
        <v>316</v>
      </c>
      <c r="C578" s="441">
        <v>121.08</v>
      </c>
      <c r="D578" s="441">
        <v>121.08</v>
      </c>
      <c r="E578" s="466">
        <f>D578-C578</f>
        <v>0</v>
      </c>
      <c r="F578" s="467">
        <f>E578/C578</f>
        <v>0</v>
      </c>
      <c r="G578" s="336"/>
      <c r="H578" s="40"/>
      <c r="I578" s="459"/>
      <c r="J578" s="459"/>
      <c r="K578" s="459"/>
      <c r="L578" s="459"/>
      <c r="M578" s="459"/>
      <c r="N578" s="459"/>
      <c r="O578" s="459"/>
      <c r="P578" s="40"/>
      <c r="Q578" s="40"/>
      <c r="R578" s="40"/>
      <c r="S578" s="40"/>
      <c r="T578" s="40"/>
      <c r="U578" s="40"/>
      <c r="V578" s="40"/>
      <c r="W578" s="40"/>
      <c r="X578" s="40"/>
      <c r="Y578" s="40"/>
      <c r="Z578" s="40"/>
    </row>
    <row r="579" spans="1:26" s="80" customFormat="1" ht="23.25" customHeight="1">
      <c r="A579" s="121">
        <v>4</v>
      </c>
      <c r="B579" s="468" t="s">
        <v>33</v>
      </c>
      <c r="C579" s="432">
        <f>C576+C578</f>
        <v>121.08</v>
      </c>
      <c r="D579" s="432">
        <f>D576+D578</f>
        <v>121.08</v>
      </c>
      <c r="E579" s="432">
        <f>E576+E578</f>
        <v>0</v>
      </c>
      <c r="F579" s="469">
        <f>E579/C579</f>
        <v>0</v>
      </c>
      <c r="G579" s="336"/>
      <c r="H579" s="40"/>
      <c r="I579" s="459"/>
      <c r="J579" s="459"/>
      <c r="K579" s="459"/>
      <c r="L579" s="459"/>
      <c r="M579" s="459"/>
      <c r="N579" s="459"/>
      <c r="O579" s="459"/>
      <c r="P579" s="40"/>
      <c r="Q579" s="40"/>
      <c r="R579" s="40"/>
      <c r="S579" s="40"/>
      <c r="T579" s="40"/>
      <c r="U579" s="40"/>
      <c r="V579" s="40"/>
      <c r="W579" s="40"/>
      <c r="X579" s="40"/>
      <c r="Y579" s="40"/>
      <c r="Z579" s="40"/>
    </row>
    <row r="580" spans="1:26" s="80" customFormat="1" ht="15.75" customHeight="1">
      <c r="A580" s="5"/>
      <c r="B580" s="4"/>
      <c r="C580" s="392"/>
      <c r="D580" s="470"/>
      <c r="E580" s="95"/>
      <c r="F580" s="4"/>
      <c r="G580" s="336"/>
      <c r="H580" s="40"/>
      <c r="I580" s="459"/>
      <c r="J580" s="40"/>
      <c r="K580" s="40"/>
      <c r="L580" s="40"/>
      <c r="M580" s="40"/>
      <c r="N580" s="40"/>
      <c r="O580" s="40"/>
      <c r="P580" s="40"/>
      <c r="Q580" s="40"/>
      <c r="R580" s="40"/>
      <c r="S580" s="40"/>
      <c r="T580" s="40"/>
      <c r="U580" s="40"/>
      <c r="V580" s="40"/>
      <c r="W580" s="40"/>
      <c r="X580" s="40"/>
      <c r="Y580" s="40"/>
      <c r="Z580" s="40"/>
    </row>
    <row r="581" spans="1:26" s="80" customFormat="1" ht="17.25" customHeight="1">
      <c r="A581" s="105" t="s">
        <v>318</v>
      </c>
      <c r="B581" s="105"/>
      <c r="C581" s="4"/>
      <c r="D581" s="5"/>
      <c r="E581" s="95"/>
      <c r="F581" s="471"/>
      <c r="G581" s="336"/>
      <c r="H581" s="40"/>
      <c r="I581" s="40"/>
      <c r="J581" s="40"/>
      <c r="K581" s="40"/>
      <c r="L581" s="40"/>
      <c r="M581" s="40"/>
      <c r="N581" s="40"/>
      <c r="O581" s="40"/>
      <c r="P581" s="40"/>
      <c r="Q581" s="40"/>
      <c r="R581" s="40"/>
      <c r="S581" s="40"/>
      <c r="T581" s="40"/>
      <c r="U581" s="40"/>
      <c r="V581" s="40"/>
      <c r="W581" s="40"/>
      <c r="X581" s="40"/>
      <c r="Y581" s="40"/>
      <c r="Z581" s="40"/>
    </row>
    <row r="582" spans="1:26" s="80" customFormat="1" ht="17.25" customHeight="1">
      <c r="A582" s="193" t="s">
        <v>285</v>
      </c>
      <c r="B582" s="105"/>
      <c r="C582" s="4"/>
      <c r="D582" s="5"/>
      <c r="E582" s="95"/>
      <c r="F582" s="471"/>
      <c r="G582" s="336"/>
      <c r="H582" s="40"/>
      <c r="I582" s="40"/>
      <c r="J582" s="40"/>
      <c r="K582" s="40"/>
      <c r="L582" s="40"/>
      <c r="M582" s="40"/>
      <c r="N582" s="40"/>
      <c r="O582" s="40"/>
      <c r="P582" s="40"/>
      <c r="Q582" s="40"/>
      <c r="R582" s="40"/>
      <c r="S582" s="40"/>
      <c r="T582" s="40"/>
      <c r="U582" s="40"/>
      <c r="V582" s="40"/>
      <c r="W582" s="40"/>
      <c r="X582" s="40"/>
      <c r="Y582" s="40"/>
      <c r="Z582" s="40"/>
    </row>
    <row r="583" spans="1:26" s="80" customFormat="1" ht="15.75" customHeight="1">
      <c r="A583" s="570" t="s">
        <v>317</v>
      </c>
      <c r="B583" s="570"/>
      <c r="C583" s="472"/>
      <c r="D583" s="5" t="s">
        <v>32</v>
      </c>
      <c r="E583" s="95"/>
      <c r="F583" s="575" t="s">
        <v>240</v>
      </c>
      <c r="G583" s="575"/>
      <c r="H583" s="40"/>
      <c r="I583" s="40"/>
      <c r="J583" s="40"/>
      <c r="K583" s="40"/>
      <c r="L583" s="40"/>
      <c r="M583" s="40"/>
      <c r="N583" s="40"/>
      <c r="O583" s="40"/>
      <c r="P583" s="40"/>
      <c r="Q583" s="40"/>
      <c r="R583" s="40"/>
      <c r="S583" s="40"/>
      <c r="T583" s="40"/>
      <c r="U583" s="40"/>
      <c r="V583" s="40"/>
      <c r="W583" s="40"/>
      <c r="X583" s="40"/>
      <c r="Y583" s="40"/>
      <c r="Z583" s="40"/>
    </row>
    <row r="584" spans="1:26" s="80" customFormat="1" ht="63">
      <c r="A584" s="235" t="s">
        <v>44</v>
      </c>
      <c r="B584" s="235" t="s">
        <v>45</v>
      </c>
      <c r="C584" s="235" t="s">
        <v>46</v>
      </c>
      <c r="D584" s="235" t="s">
        <v>229</v>
      </c>
      <c r="E584" s="317" t="s">
        <v>6</v>
      </c>
      <c r="F584" s="235" t="s">
        <v>41</v>
      </c>
      <c r="G584" s="473" t="s">
        <v>42</v>
      </c>
      <c r="H584" s="40"/>
      <c r="I584" s="40"/>
      <c r="J584" s="40"/>
      <c r="K584" s="40"/>
      <c r="L584" s="40"/>
      <c r="M584" s="40"/>
      <c r="N584" s="40"/>
      <c r="O584" s="40"/>
      <c r="P584" s="40"/>
      <c r="Q584" s="40"/>
      <c r="R584" s="40"/>
      <c r="S584" s="40"/>
      <c r="T584" s="40"/>
      <c r="U584" s="40"/>
      <c r="V584" s="40"/>
      <c r="W584" s="40"/>
      <c r="X584" s="40"/>
      <c r="Y584" s="40"/>
      <c r="Z584" s="40"/>
    </row>
    <row r="585" spans="1:26" s="80" customFormat="1" ht="15.75">
      <c r="A585" s="260">
        <v>1</v>
      </c>
      <c r="B585" s="260">
        <v>2</v>
      </c>
      <c r="C585" s="260">
        <v>3</v>
      </c>
      <c r="D585" s="121">
        <v>4</v>
      </c>
      <c r="E585" s="250" t="s">
        <v>65</v>
      </c>
      <c r="F585" s="260">
        <v>6</v>
      </c>
      <c r="G585" s="232" t="s">
        <v>66</v>
      </c>
      <c r="H585" s="40"/>
      <c r="I585" s="40"/>
      <c r="J585" s="40"/>
      <c r="K585" s="40"/>
      <c r="L585" s="40"/>
      <c r="M585" s="40"/>
      <c r="N585" s="40"/>
      <c r="O585" s="40"/>
      <c r="P585" s="40"/>
      <c r="Q585" s="40"/>
      <c r="R585" s="40"/>
      <c r="S585" s="40"/>
      <c r="T585" s="40"/>
      <c r="U585" s="40"/>
      <c r="V585" s="40"/>
      <c r="W585" s="40"/>
      <c r="X585" s="40"/>
      <c r="Y585" s="40"/>
      <c r="Z585" s="40"/>
    </row>
    <row r="586" spans="1:26" s="80" customFormat="1" ht="15.75">
      <c r="A586" s="232">
        <f>C579</f>
        <v>121.08</v>
      </c>
      <c r="B586" s="232">
        <f>C246</f>
        <v>9801.3115</v>
      </c>
      <c r="C586" s="223">
        <f>B586*1580/100000</f>
        <v>154.8607217</v>
      </c>
      <c r="D586" s="223">
        <v>39.94</v>
      </c>
      <c r="E586" s="455">
        <f>C586-D586</f>
        <v>114.9207217</v>
      </c>
      <c r="F586" s="474">
        <f>D586/A586</f>
        <v>0.3298645523620746</v>
      </c>
      <c r="G586" s="247">
        <f>A586-D586</f>
        <v>81.14</v>
      </c>
      <c r="H586" s="40"/>
      <c r="I586" s="40"/>
      <c r="J586" s="40"/>
      <c r="K586" s="40"/>
      <c r="L586" s="40"/>
      <c r="M586" s="40"/>
      <c r="N586" s="40"/>
      <c r="O586" s="40"/>
      <c r="P586" s="40"/>
      <c r="Q586" s="40"/>
      <c r="R586" s="40"/>
      <c r="S586" s="40"/>
      <c r="T586" s="40"/>
      <c r="U586" s="40"/>
      <c r="V586" s="40"/>
      <c r="W586" s="40"/>
      <c r="X586" s="40"/>
      <c r="Y586" s="40"/>
      <c r="Z586" s="40"/>
    </row>
    <row r="587" spans="1:26" s="80" customFormat="1" ht="15.75">
      <c r="A587" s="118"/>
      <c r="B587" s="100"/>
      <c r="C587" s="100"/>
      <c r="D587" s="118"/>
      <c r="E587" s="119"/>
      <c r="F587" s="100"/>
      <c r="G587" s="475"/>
      <c r="H587" s="40"/>
      <c r="I587" s="40"/>
      <c r="J587" s="40"/>
      <c r="K587" s="40"/>
      <c r="L587" s="40"/>
      <c r="M587" s="40"/>
      <c r="N587" s="40"/>
      <c r="O587" s="40"/>
      <c r="P587" s="40"/>
      <c r="Q587" s="40"/>
      <c r="R587" s="40"/>
      <c r="S587" s="40"/>
      <c r="T587" s="40"/>
      <c r="U587" s="40"/>
      <c r="V587" s="40"/>
      <c r="W587" s="40"/>
      <c r="X587" s="40"/>
      <c r="Y587" s="40"/>
      <c r="Z587" s="40"/>
    </row>
    <row r="588" spans="1:26" s="80" customFormat="1" ht="15.75">
      <c r="A588" s="118"/>
      <c r="B588" s="100"/>
      <c r="C588" s="100"/>
      <c r="D588" s="118"/>
      <c r="E588" s="119"/>
      <c r="F588" s="100"/>
      <c r="G588" s="475"/>
      <c r="H588" s="40"/>
      <c r="I588" s="40"/>
      <c r="J588" s="40"/>
      <c r="K588" s="40"/>
      <c r="L588" s="40"/>
      <c r="M588" s="40"/>
      <c r="N588" s="40"/>
      <c r="O588" s="40"/>
      <c r="P588" s="40"/>
      <c r="Q588" s="40"/>
      <c r="R588" s="40"/>
      <c r="S588" s="40"/>
      <c r="T588" s="40"/>
      <c r="U588" s="40"/>
      <c r="V588" s="40"/>
      <c r="W588" s="40"/>
      <c r="X588" s="40"/>
      <c r="Y588" s="40"/>
      <c r="Z588" s="40"/>
    </row>
    <row r="589" spans="1:26" s="80" customFormat="1" ht="15.75">
      <c r="A589" s="557" t="s">
        <v>235</v>
      </c>
      <c r="B589" s="557"/>
      <c r="C589" s="557"/>
      <c r="D589" s="557"/>
      <c r="E589" s="557"/>
      <c r="F589" s="66"/>
      <c r="G589" s="330"/>
      <c r="H589" s="40"/>
      <c r="I589" s="40"/>
      <c r="J589" s="40"/>
      <c r="K589" s="40"/>
      <c r="L589" s="40"/>
      <c r="M589" s="40"/>
      <c r="N589" s="40"/>
      <c r="O589" s="40"/>
      <c r="P589" s="40"/>
      <c r="Q589" s="40"/>
      <c r="R589" s="40"/>
      <c r="S589" s="40"/>
      <c r="T589" s="40"/>
      <c r="U589" s="40"/>
      <c r="V589" s="40"/>
      <c r="W589" s="40"/>
      <c r="X589" s="40"/>
      <c r="Y589" s="40"/>
      <c r="Z589" s="40"/>
    </row>
    <row r="590" spans="1:26" s="80" customFormat="1" ht="27" customHeight="1">
      <c r="A590" s="582" t="s">
        <v>150</v>
      </c>
      <c r="B590" s="582"/>
      <c r="C590" s="66"/>
      <c r="D590" s="64"/>
      <c r="E590" s="65"/>
      <c r="F590" s="66"/>
      <c r="G590" s="330"/>
      <c r="H590" s="40"/>
      <c r="I590" s="40"/>
      <c r="J590" s="40"/>
      <c r="K590" s="40"/>
      <c r="L590" s="40"/>
      <c r="M590" s="40"/>
      <c r="N590" s="40"/>
      <c r="O590" s="40"/>
      <c r="P590" s="40"/>
      <c r="Q590" s="40"/>
      <c r="R590" s="40"/>
      <c r="S590" s="40"/>
      <c r="T590" s="40"/>
      <c r="U590" s="40"/>
      <c r="V590" s="40"/>
      <c r="W590" s="40"/>
      <c r="X590" s="40"/>
      <c r="Y590" s="40"/>
      <c r="Z590" s="40"/>
    </row>
    <row r="591" spans="1:26" s="80" customFormat="1" ht="27" customHeight="1">
      <c r="A591" s="193" t="s">
        <v>286</v>
      </c>
      <c r="B591" s="476"/>
      <c r="C591" s="66"/>
      <c r="D591" s="64"/>
      <c r="E591" s="65"/>
      <c r="F591" s="66"/>
      <c r="G591" s="330"/>
      <c r="H591" s="40"/>
      <c r="I591" s="40"/>
      <c r="J591" s="40"/>
      <c r="K591" s="40"/>
      <c r="L591" s="40"/>
      <c r="M591" s="40"/>
      <c r="N591" s="40"/>
      <c r="O591" s="40"/>
      <c r="P591" s="40"/>
      <c r="Q591" s="40"/>
      <c r="R591" s="40"/>
      <c r="S591" s="40"/>
      <c r="T591" s="40"/>
      <c r="U591" s="40"/>
      <c r="V591" s="40"/>
      <c r="W591" s="40"/>
      <c r="X591" s="40"/>
      <c r="Y591" s="40"/>
      <c r="Z591" s="40"/>
    </row>
    <row r="592" spans="1:26" s="80" customFormat="1" ht="15.75">
      <c r="A592" s="583" t="s">
        <v>127</v>
      </c>
      <c r="B592" s="583"/>
      <c r="C592" s="477"/>
      <c r="D592" s="477"/>
      <c r="E592" s="478"/>
      <c r="F592" s="477"/>
      <c r="G592" s="479"/>
      <c r="H592" s="40"/>
      <c r="I592" s="40"/>
      <c r="J592" s="40"/>
      <c r="K592" s="40"/>
      <c r="L592" s="40"/>
      <c r="M592" s="40"/>
      <c r="N592" s="40"/>
      <c r="O592" s="40"/>
      <c r="P592" s="40"/>
      <c r="Q592" s="40"/>
      <c r="R592" s="40"/>
      <c r="S592" s="40"/>
      <c r="T592" s="40"/>
      <c r="U592" s="40"/>
      <c r="V592" s="40"/>
      <c r="W592" s="40"/>
      <c r="X592" s="40"/>
      <c r="Y592" s="40"/>
      <c r="Z592" s="40"/>
    </row>
    <row r="593" spans="1:26" s="80" customFormat="1" ht="15.75">
      <c r="A593" s="590" t="s">
        <v>359</v>
      </c>
      <c r="B593" s="590"/>
      <c r="C593" s="590"/>
      <c r="D593" s="590"/>
      <c r="E593" s="590"/>
      <c r="F593" s="590"/>
      <c r="G593" s="590"/>
      <c r="H593" s="40"/>
      <c r="I593" s="40"/>
      <c r="J593" s="40"/>
      <c r="K593" s="40"/>
      <c r="L593" s="40"/>
      <c r="M593" s="40"/>
      <c r="N593" s="40"/>
      <c r="O593" s="40"/>
      <c r="P593" s="40"/>
      <c r="Q593" s="40"/>
      <c r="R593" s="40"/>
      <c r="S593" s="40"/>
      <c r="T593" s="40"/>
      <c r="U593" s="40"/>
      <c r="V593" s="40"/>
      <c r="W593" s="40"/>
      <c r="X593" s="40"/>
      <c r="Y593" s="40"/>
      <c r="Z593" s="40"/>
    </row>
    <row r="594" spans="1:26" s="80" customFormat="1" ht="31.5">
      <c r="A594" s="235" t="s">
        <v>24</v>
      </c>
      <c r="B594" s="235" t="s">
        <v>149</v>
      </c>
      <c r="C594" s="235" t="s">
        <v>26</v>
      </c>
      <c r="D594" s="235" t="s">
        <v>361</v>
      </c>
      <c r="E594" s="317" t="s">
        <v>49</v>
      </c>
      <c r="F594" s="235" t="s">
        <v>360</v>
      </c>
      <c r="G594" s="317" t="s">
        <v>49</v>
      </c>
      <c r="H594" s="40"/>
      <c r="I594" s="40"/>
      <c r="J594" s="40"/>
      <c r="K594" s="40"/>
      <c r="L594" s="40"/>
      <c r="M594" s="40"/>
      <c r="N594" s="40"/>
      <c r="O594" s="40"/>
      <c r="P594" s="40"/>
      <c r="Q594" s="40"/>
      <c r="R594" s="40"/>
      <c r="S594" s="40"/>
      <c r="T594" s="40"/>
      <c r="U594" s="40"/>
      <c r="V594" s="40"/>
      <c r="W594" s="40"/>
      <c r="X594" s="40"/>
      <c r="Y594" s="40"/>
      <c r="Z594" s="40"/>
    </row>
    <row r="595" spans="1:26" s="80" customFormat="1" ht="15.75">
      <c r="A595" s="592" t="s">
        <v>92</v>
      </c>
      <c r="B595" s="121" t="s">
        <v>217</v>
      </c>
      <c r="C595" s="446"/>
      <c r="D595" s="536">
        <v>3433</v>
      </c>
      <c r="E595" s="441">
        <v>2059.7999999999997</v>
      </c>
      <c r="F595" s="536">
        <v>0</v>
      </c>
      <c r="G595" s="441">
        <v>0</v>
      </c>
      <c r="H595" s="40"/>
      <c r="I595" s="40"/>
      <c r="J595" s="40"/>
      <c r="K595" s="40"/>
      <c r="L595" s="40"/>
      <c r="M595" s="40"/>
      <c r="N595" s="40"/>
      <c r="O595" s="40"/>
      <c r="P595" s="40"/>
      <c r="Q595" s="40"/>
      <c r="R595" s="40"/>
      <c r="S595" s="40"/>
      <c r="T595" s="40"/>
      <c r="U595" s="40"/>
      <c r="V595" s="40"/>
      <c r="W595" s="40"/>
      <c r="X595" s="40"/>
      <c r="Y595" s="40"/>
      <c r="Z595" s="40"/>
    </row>
    <row r="596" spans="1:26" s="80" customFormat="1" ht="15.75">
      <c r="A596" s="592"/>
      <c r="B596" s="121" t="s">
        <v>218</v>
      </c>
      <c r="C596" s="446"/>
      <c r="D596" s="536">
        <v>47</v>
      </c>
      <c r="E596" s="441">
        <v>28.2</v>
      </c>
      <c r="F596" s="536">
        <v>0</v>
      </c>
      <c r="G596" s="441">
        <v>0</v>
      </c>
      <c r="H596" s="40"/>
      <c r="I596" s="40"/>
      <c r="J596" s="40"/>
      <c r="K596" s="40"/>
      <c r="L596" s="40"/>
      <c r="M596" s="40"/>
      <c r="N596" s="40"/>
      <c r="O596" s="40"/>
      <c r="P596" s="40"/>
      <c r="Q596" s="40"/>
      <c r="R596" s="40"/>
      <c r="S596" s="40"/>
      <c r="T596" s="40"/>
      <c r="U596" s="40"/>
      <c r="V596" s="40"/>
      <c r="W596" s="40"/>
      <c r="X596" s="40"/>
      <c r="Y596" s="40"/>
      <c r="Z596" s="40"/>
    </row>
    <row r="597" spans="1:26" s="80" customFormat="1" ht="15.75">
      <c r="A597" s="592"/>
      <c r="B597" s="121" t="s">
        <v>219</v>
      </c>
      <c r="C597" s="537"/>
      <c r="D597" s="536">
        <v>11298</v>
      </c>
      <c r="E597" s="441">
        <v>6778.8</v>
      </c>
      <c r="F597" s="536">
        <v>0</v>
      </c>
      <c r="G597" s="441">
        <v>0</v>
      </c>
      <c r="H597" s="40"/>
      <c r="I597" s="40"/>
      <c r="J597" s="40"/>
      <c r="K597" s="40"/>
      <c r="L597" s="40"/>
      <c r="M597" s="40"/>
      <c r="N597" s="40"/>
      <c r="O597" s="40"/>
      <c r="P597" s="40"/>
      <c r="Q597" s="40"/>
      <c r="R597" s="40"/>
      <c r="S597" s="40"/>
      <c r="T597" s="40"/>
      <c r="U597" s="40"/>
      <c r="V597" s="40"/>
      <c r="W597" s="40"/>
      <c r="X597" s="40"/>
      <c r="Y597" s="40"/>
      <c r="Z597" s="40"/>
    </row>
    <row r="598" spans="1:26" s="80" customFormat="1" ht="15.75">
      <c r="A598" s="592"/>
      <c r="B598" s="121" t="s">
        <v>220</v>
      </c>
      <c r="C598" s="446"/>
      <c r="D598" s="536">
        <v>0</v>
      </c>
      <c r="E598" s="441">
        <v>0</v>
      </c>
      <c r="F598" s="536">
        <v>0</v>
      </c>
      <c r="G598" s="441">
        <v>0</v>
      </c>
      <c r="H598" s="40"/>
      <c r="I598" s="40"/>
      <c r="J598" s="40"/>
      <c r="K598" s="40"/>
      <c r="L598" s="40"/>
      <c r="M598" s="40"/>
      <c r="N598" s="40"/>
      <c r="O598" s="40"/>
      <c r="P598" s="40"/>
      <c r="Q598" s="40"/>
      <c r="R598" s="40"/>
      <c r="S598" s="40"/>
      <c r="T598" s="40"/>
      <c r="U598" s="40"/>
      <c r="V598" s="40"/>
      <c r="W598" s="40"/>
      <c r="X598" s="40"/>
      <c r="Y598" s="40"/>
      <c r="Z598" s="40"/>
    </row>
    <row r="599" spans="1:26" s="80" customFormat="1" ht="15.75">
      <c r="A599" s="592"/>
      <c r="B599" s="121" t="s">
        <v>221</v>
      </c>
      <c r="C599" s="446"/>
      <c r="D599" s="536">
        <v>181</v>
      </c>
      <c r="E599" s="441">
        <v>217.2</v>
      </c>
      <c r="F599" s="536">
        <v>0</v>
      </c>
      <c r="G599" s="441">
        <v>0</v>
      </c>
      <c r="H599" s="40"/>
      <c r="I599" s="40"/>
      <c r="J599" s="40"/>
      <c r="K599" s="40"/>
      <c r="L599" s="40"/>
      <c r="M599" s="40"/>
      <c r="N599" s="40"/>
      <c r="O599" s="40"/>
      <c r="P599" s="40"/>
      <c r="Q599" s="40"/>
      <c r="R599" s="40"/>
      <c r="S599" s="40"/>
      <c r="T599" s="40"/>
      <c r="U599" s="40"/>
      <c r="V599" s="40"/>
      <c r="W599" s="40"/>
      <c r="X599" s="40"/>
      <c r="Y599" s="40"/>
      <c r="Z599" s="40"/>
    </row>
    <row r="600" spans="1:26" s="80" customFormat="1" ht="15.75">
      <c r="A600" s="592"/>
      <c r="B600" s="121" t="s">
        <v>222</v>
      </c>
      <c r="C600" s="446"/>
      <c r="D600" s="536">
        <v>0</v>
      </c>
      <c r="E600" s="441">
        <v>0</v>
      </c>
      <c r="F600" s="536">
        <v>0</v>
      </c>
      <c r="G600" s="441">
        <v>0</v>
      </c>
      <c r="H600" s="40"/>
      <c r="I600" s="40"/>
      <c r="J600" s="40"/>
      <c r="K600" s="40"/>
      <c r="L600" s="40"/>
      <c r="M600" s="40"/>
      <c r="N600" s="40"/>
      <c r="O600" s="40"/>
      <c r="P600" s="40"/>
      <c r="Q600" s="40"/>
      <c r="R600" s="40"/>
      <c r="S600" s="40"/>
      <c r="T600" s="40"/>
      <c r="U600" s="40"/>
      <c r="V600" s="40"/>
      <c r="W600" s="40"/>
      <c r="X600" s="40"/>
      <c r="Y600" s="40"/>
      <c r="Z600" s="40"/>
    </row>
    <row r="601" spans="1:26" s="80" customFormat="1" ht="15.75">
      <c r="A601" s="592"/>
      <c r="B601" s="121" t="s">
        <v>223</v>
      </c>
      <c r="C601" s="446"/>
      <c r="D601" s="536">
        <v>0</v>
      </c>
      <c r="E601" s="441">
        <v>0</v>
      </c>
      <c r="F601" s="536">
        <v>0</v>
      </c>
      <c r="G601" s="441">
        <v>0</v>
      </c>
      <c r="H601" s="40"/>
      <c r="I601" s="40"/>
      <c r="J601" s="40"/>
      <c r="K601" s="40"/>
      <c r="L601" s="40"/>
      <c r="M601" s="40"/>
      <c r="N601" s="40"/>
      <c r="O601" s="40"/>
      <c r="P601" s="40"/>
      <c r="Q601" s="40"/>
      <c r="R601" s="40"/>
      <c r="S601" s="40"/>
      <c r="T601" s="40"/>
      <c r="U601" s="40"/>
      <c r="V601" s="40"/>
      <c r="W601" s="40"/>
      <c r="X601" s="40"/>
      <c r="Y601" s="40"/>
      <c r="Z601" s="40"/>
    </row>
    <row r="602" spans="1:26" s="80" customFormat="1" ht="15.75">
      <c r="A602" s="592"/>
      <c r="B602" s="121" t="s">
        <v>224</v>
      </c>
      <c r="C602" s="446"/>
      <c r="D602" s="536">
        <v>0</v>
      </c>
      <c r="E602" s="441">
        <v>0</v>
      </c>
      <c r="F602" s="536">
        <v>0</v>
      </c>
      <c r="G602" s="441">
        <v>0</v>
      </c>
      <c r="H602" s="40"/>
      <c r="I602" s="40"/>
      <c r="J602" s="40"/>
      <c r="K602" s="40"/>
      <c r="L602" s="40"/>
      <c r="M602" s="40"/>
      <c r="N602" s="40"/>
      <c r="O602" s="40"/>
      <c r="P602" s="40"/>
      <c r="Q602" s="40"/>
      <c r="R602" s="40"/>
      <c r="S602" s="40"/>
      <c r="T602" s="40"/>
      <c r="U602" s="40"/>
      <c r="V602" s="40"/>
      <c r="W602" s="40"/>
      <c r="X602" s="40"/>
      <c r="Y602" s="40"/>
      <c r="Z602" s="40"/>
    </row>
    <row r="603" spans="1:26" s="80" customFormat="1" ht="15.75">
      <c r="A603" s="592"/>
      <c r="B603" s="121" t="s">
        <v>225</v>
      </c>
      <c r="C603" s="446"/>
      <c r="D603" s="536">
        <v>0</v>
      </c>
      <c r="E603" s="441">
        <v>0</v>
      </c>
      <c r="F603" s="536">
        <v>0</v>
      </c>
      <c r="G603" s="441">
        <v>0</v>
      </c>
      <c r="H603" s="40"/>
      <c r="I603" s="40"/>
      <c r="J603" s="40"/>
      <c r="K603" s="40"/>
      <c r="L603" s="40"/>
      <c r="M603" s="40"/>
      <c r="N603" s="40"/>
      <c r="O603" s="40"/>
      <c r="P603" s="40"/>
      <c r="Q603" s="40"/>
      <c r="R603" s="40"/>
      <c r="S603" s="40"/>
      <c r="T603" s="40"/>
      <c r="U603" s="40"/>
      <c r="V603" s="40"/>
      <c r="W603" s="40"/>
      <c r="X603" s="40"/>
      <c r="Y603" s="40"/>
      <c r="Z603" s="40"/>
    </row>
    <row r="604" spans="1:26" s="80" customFormat="1" ht="15.75">
      <c r="A604" s="592"/>
      <c r="B604" s="121" t="s">
        <v>226</v>
      </c>
      <c r="C604" s="446"/>
      <c r="D604" s="536">
        <v>0</v>
      </c>
      <c r="E604" s="441">
        <v>0</v>
      </c>
      <c r="F604" s="536">
        <v>0</v>
      </c>
      <c r="G604" s="441">
        <v>0</v>
      </c>
      <c r="H604" s="40"/>
      <c r="I604" s="40"/>
      <c r="J604" s="40"/>
      <c r="K604" s="40"/>
      <c r="L604" s="40"/>
      <c r="M604" s="40"/>
      <c r="N604" s="40"/>
      <c r="O604" s="40"/>
      <c r="P604" s="40"/>
      <c r="Q604" s="40"/>
      <c r="R604" s="40"/>
      <c r="S604" s="40"/>
      <c r="T604" s="40"/>
      <c r="U604" s="40"/>
      <c r="V604" s="40"/>
      <c r="W604" s="40"/>
      <c r="X604" s="40"/>
      <c r="Y604" s="40"/>
      <c r="Z604" s="40"/>
    </row>
    <row r="605" spans="1:26" s="80" customFormat="1" ht="15.75">
      <c r="A605" s="592"/>
      <c r="B605" s="121" t="s">
        <v>227</v>
      </c>
      <c r="C605" s="446"/>
      <c r="D605" s="536">
        <v>0</v>
      </c>
      <c r="E605" s="441">
        <v>0</v>
      </c>
      <c r="F605" s="536">
        <v>0</v>
      </c>
      <c r="G605" s="441">
        <v>0</v>
      </c>
      <c r="H605" s="40"/>
      <c r="I605" s="40"/>
      <c r="J605" s="40"/>
      <c r="K605" s="40"/>
      <c r="L605" s="40"/>
      <c r="M605" s="40"/>
      <c r="N605" s="40"/>
      <c r="O605" s="40"/>
      <c r="P605" s="40"/>
      <c r="Q605" s="40"/>
      <c r="R605" s="40"/>
      <c r="S605" s="40"/>
      <c r="T605" s="40"/>
      <c r="U605" s="40"/>
      <c r="V605" s="40"/>
      <c r="W605" s="40"/>
      <c r="X605" s="40"/>
      <c r="Y605" s="40"/>
      <c r="Z605" s="40"/>
    </row>
    <row r="606" spans="1:26" s="80" customFormat="1" ht="15.75">
      <c r="A606" s="592"/>
      <c r="B606" s="121" t="s">
        <v>248</v>
      </c>
      <c r="C606" s="446"/>
      <c r="D606" s="536">
        <v>0</v>
      </c>
      <c r="E606" s="441">
        <v>0</v>
      </c>
      <c r="F606" s="536">
        <v>0</v>
      </c>
      <c r="G606" s="441">
        <v>0</v>
      </c>
      <c r="H606" s="40"/>
      <c r="I606" s="40"/>
      <c r="J606" s="40"/>
      <c r="K606" s="40"/>
      <c r="L606" s="40"/>
      <c r="M606" s="40"/>
      <c r="N606" s="40"/>
      <c r="O606" s="40"/>
      <c r="P606" s="40"/>
      <c r="Q606" s="40"/>
      <c r="R606" s="40"/>
      <c r="S606" s="40"/>
      <c r="T606" s="40"/>
      <c r="U606" s="40"/>
      <c r="V606" s="40"/>
      <c r="W606" s="40"/>
      <c r="X606" s="40"/>
      <c r="Y606" s="40"/>
      <c r="Z606" s="40"/>
    </row>
    <row r="607" spans="1:26" s="80" customFormat="1" ht="15.75">
      <c r="A607" s="592"/>
      <c r="B607" s="121" t="s">
        <v>236</v>
      </c>
      <c r="C607" s="446"/>
      <c r="D607" s="536">
        <v>0</v>
      </c>
      <c r="E607" s="441">
        <v>0</v>
      </c>
      <c r="F607" s="536">
        <v>0</v>
      </c>
      <c r="G607" s="441">
        <v>0</v>
      </c>
      <c r="H607" s="40"/>
      <c r="I607" s="40"/>
      <c r="J607" s="40"/>
      <c r="K607" s="40"/>
      <c r="L607" s="40"/>
      <c r="M607" s="40"/>
      <c r="N607" s="40"/>
      <c r="O607" s="40"/>
      <c r="P607" s="40"/>
      <c r="Q607" s="40"/>
      <c r="R607" s="40"/>
      <c r="S607" s="40"/>
      <c r="T607" s="40"/>
      <c r="U607" s="40"/>
      <c r="V607" s="40"/>
      <c r="W607" s="40"/>
      <c r="X607" s="40"/>
      <c r="Y607" s="40"/>
      <c r="Z607" s="40"/>
    </row>
    <row r="608" spans="1:26" s="80" customFormat="1" ht="15.75">
      <c r="A608" s="592"/>
      <c r="B608" s="121" t="s">
        <v>301</v>
      </c>
      <c r="C608" s="446"/>
      <c r="D608" s="536">
        <v>0</v>
      </c>
      <c r="E608" s="441">
        <v>0</v>
      </c>
      <c r="F608" s="536">
        <v>0</v>
      </c>
      <c r="G608" s="441">
        <v>0</v>
      </c>
      <c r="H608" s="40"/>
      <c r="I608" s="40"/>
      <c r="J608" s="40"/>
      <c r="K608" s="40"/>
      <c r="L608" s="40"/>
      <c r="M608" s="40"/>
      <c r="N608" s="40"/>
      <c r="O608" s="40"/>
      <c r="P608" s="40"/>
      <c r="Q608" s="40"/>
      <c r="R608" s="40"/>
      <c r="S608" s="40"/>
      <c r="T608" s="40"/>
      <c r="U608" s="40"/>
      <c r="V608" s="40"/>
      <c r="W608" s="40"/>
      <c r="X608" s="40"/>
      <c r="Y608" s="40"/>
      <c r="Z608" s="40"/>
    </row>
    <row r="609" spans="1:26" s="80" customFormat="1" ht="15.75">
      <c r="A609" s="592"/>
      <c r="B609" s="482" t="s">
        <v>20</v>
      </c>
      <c r="C609" s="123"/>
      <c r="D609" s="483">
        <f>SUM(D595:D608)</f>
        <v>14959</v>
      </c>
      <c r="E609" s="456">
        <f>SUM(E595:E608)</f>
        <v>9084</v>
      </c>
      <c r="F609" s="483">
        <f>SUM(F595:F608)</f>
        <v>0</v>
      </c>
      <c r="G609" s="456">
        <f>SUM(G595:G608)</f>
        <v>0</v>
      </c>
      <c r="H609" s="40"/>
      <c r="I609" s="40"/>
      <c r="J609" s="40"/>
      <c r="K609" s="40"/>
      <c r="L609" s="40"/>
      <c r="M609" s="40"/>
      <c r="N609" s="40"/>
      <c r="O609" s="40"/>
      <c r="P609" s="40"/>
      <c r="Q609" s="40"/>
      <c r="R609" s="40"/>
      <c r="S609" s="40"/>
      <c r="T609" s="40"/>
      <c r="U609" s="40"/>
      <c r="V609" s="40"/>
      <c r="W609" s="40"/>
      <c r="X609" s="40"/>
      <c r="Y609" s="40"/>
      <c r="Z609" s="40"/>
    </row>
    <row r="610" spans="1:26" s="80" customFormat="1" ht="32.25" customHeight="1">
      <c r="A610" s="554" t="s">
        <v>362</v>
      </c>
      <c r="B610" s="554"/>
      <c r="C610" s="554"/>
      <c r="D610" s="554"/>
      <c r="E610" s="554"/>
      <c r="F610" s="554"/>
      <c r="G610" s="554"/>
      <c r="H610" s="40"/>
      <c r="I610" s="40"/>
      <c r="J610" s="40"/>
      <c r="K610" s="40"/>
      <c r="L610" s="40"/>
      <c r="M610" s="40"/>
      <c r="N610" s="40"/>
      <c r="O610" s="40"/>
      <c r="P610" s="40"/>
      <c r="Q610" s="40"/>
      <c r="R610" s="40"/>
      <c r="S610" s="40"/>
      <c r="T610" s="40"/>
      <c r="U610" s="40"/>
      <c r="V610" s="40"/>
      <c r="W610" s="40"/>
      <c r="X610" s="40"/>
      <c r="Y610" s="40"/>
      <c r="Z610" s="40"/>
    </row>
    <row r="611" spans="1:26" s="80" customFormat="1" ht="32.25" customHeight="1">
      <c r="A611" s="539"/>
      <c r="B611" s="539"/>
      <c r="C611" s="539"/>
      <c r="D611" s="539"/>
      <c r="E611" s="539"/>
      <c r="F611" s="539"/>
      <c r="G611" s="539"/>
      <c r="H611" s="40"/>
      <c r="I611" s="40"/>
      <c r="J611" s="40"/>
      <c r="K611" s="40"/>
      <c r="L611" s="40"/>
      <c r="M611" s="40"/>
      <c r="N611" s="40"/>
      <c r="O611" s="40"/>
      <c r="P611" s="40"/>
      <c r="Q611" s="40"/>
      <c r="R611" s="40"/>
      <c r="S611" s="40"/>
      <c r="T611" s="40"/>
      <c r="U611" s="40"/>
      <c r="V611" s="40"/>
      <c r="W611" s="40"/>
      <c r="X611" s="40"/>
      <c r="Y611" s="40"/>
      <c r="Z611" s="40"/>
    </row>
    <row r="612" spans="1:26" s="80" customFormat="1" ht="19.5" customHeight="1">
      <c r="A612" s="267" t="s">
        <v>287</v>
      </c>
      <c r="B612" s="267"/>
      <c r="C612" s="267"/>
      <c r="D612" s="64"/>
      <c r="E612" s="65"/>
      <c r="F612" s="66"/>
      <c r="G612" s="330"/>
      <c r="H612" s="40"/>
      <c r="I612" s="40"/>
      <c r="J612" s="40"/>
      <c r="K612" s="40"/>
      <c r="L612" s="40"/>
      <c r="M612" s="40"/>
      <c r="N612" s="40"/>
      <c r="O612" s="40"/>
      <c r="P612" s="40"/>
      <c r="Q612" s="40"/>
      <c r="R612" s="40"/>
      <c r="S612" s="40"/>
      <c r="T612" s="40"/>
      <c r="U612" s="40"/>
      <c r="V612" s="40"/>
      <c r="W612" s="40"/>
      <c r="X612" s="40"/>
      <c r="Y612" s="40"/>
      <c r="Z612" s="40"/>
    </row>
    <row r="613" spans="1:26" s="80" customFormat="1" ht="19.5" customHeight="1">
      <c r="A613" s="193" t="s">
        <v>286</v>
      </c>
      <c r="B613" s="267"/>
      <c r="C613" s="267"/>
      <c r="D613" s="64"/>
      <c r="E613" s="65"/>
      <c r="F613" s="66"/>
      <c r="G613" s="330"/>
      <c r="H613" s="40"/>
      <c r="I613" s="40"/>
      <c r="J613" s="40"/>
      <c r="K613" s="40"/>
      <c r="L613" s="40"/>
      <c r="M613" s="40"/>
      <c r="N613" s="40"/>
      <c r="O613" s="40"/>
      <c r="P613" s="40"/>
      <c r="Q613" s="40"/>
      <c r="R613" s="40"/>
      <c r="S613" s="40"/>
      <c r="T613" s="40"/>
      <c r="U613" s="40"/>
      <c r="V613" s="40"/>
      <c r="W613" s="40"/>
      <c r="X613" s="40"/>
      <c r="Y613" s="40"/>
      <c r="Z613" s="40"/>
    </row>
    <row r="614" spans="1:26" s="80" customFormat="1" ht="15.75">
      <c r="A614" s="586" t="s">
        <v>50</v>
      </c>
      <c r="B614" s="581" t="s">
        <v>51</v>
      </c>
      <c r="C614" s="581"/>
      <c r="D614" s="581" t="s">
        <v>52</v>
      </c>
      <c r="E614" s="581"/>
      <c r="F614" s="269" t="s">
        <v>53</v>
      </c>
      <c r="G614" s="485"/>
      <c r="H614" s="40"/>
      <c r="I614" s="40"/>
      <c r="J614" s="40"/>
      <c r="K614" s="40"/>
      <c r="L614" s="40"/>
      <c r="M614" s="40"/>
      <c r="N614" s="40"/>
      <c r="O614" s="40"/>
      <c r="P614" s="40"/>
      <c r="Q614" s="40"/>
      <c r="R614" s="40"/>
      <c r="S614" s="40"/>
      <c r="T614" s="40"/>
      <c r="U614" s="40"/>
      <c r="V614" s="40"/>
      <c r="W614" s="40"/>
      <c r="X614" s="40"/>
      <c r="Y614" s="40"/>
      <c r="Z614" s="40"/>
    </row>
    <row r="615" spans="1:26" s="80" customFormat="1" ht="24.75" customHeight="1">
      <c r="A615" s="586"/>
      <c r="B615" s="269" t="s">
        <v>54</v>
      </c>
      <c r="C615" s="269" t="s">
        <v>55</v>
      </c>
      <c r="D615" s="486" t="s">
        <v>54</v>
      </c>
      <c r="E615" s="142" t="s">
        <v>55</v>
      </c>
      <c r="F615" s="269" t="s">
        <v>54</v>
      </c>
      <c r="G615" s="487" t="s">
        <v>55</v>
      </c>
      <c r="H615" s="40"/>
      <c r="I615" s="40"/>
      <c r="J615" s="40"/>
      <c r="K615" s="40"/>
      <c r="L615" s="40"/>
      <c r="M615" s="40"/>
      <c r="N615" s="40"/>
      <c r="O615" s="40"/>
      <c r="P615" s="40"/>
      <c r="Q615" s="40"/>
      <c r="R615" s="40"/>
      <c r="S615" s="40"/>
      <c r="T615" s="40"/>
      <c r="U615" s="40"/>
      <c r="V615" s="40"/>
      <c r="W615" s="40"/>
      <c r="X615" s="40"/>
      <c r="Y615" s="40"/>
      <c r="Z615" s="40"/>
    </row>
    <row r="616" spans="1:26" s="80" customFormat="1" ht="33.75" customHeight="1">
      <c r="A616" s="488" t="s">
        <v>237</v>
      </c>
      <c r="B616" s="489">
        <v>14959</v>
      </c>
      <c r="C616" s="490">
        <v>9084</v>
      </c>
      <c r="D616" s="489">
        <f>D609</f>
        <v>14959</v>
      </c>
      <c r="E616" s="491">
        <f>E609</f>
        <v>9084</v>
      </c>
      <c r="F616" s="492">
        <f>B616-D616</f>
        <v>0</v>
      </c>
      <c r="G616" s="492">
        <f>C616-E616</f>
        <v>0</v>
      </c>
      <c r="H616" s="40"/>
      <c r="I616" s="40"/>
      <c r="J616" s="40"/>
      <c r="K616" s="40"/>
      <c r="L616" s="40"/>
      <c r="M616" s="40"/>
      <c r="N616" s="40"/>
      <c r="O616" s="40"/>
      <c r="P616" s="40"/>
      <c r="Q616" s="40"/>
      <c r="R616" s="40"/>
      <c r="S616" s="40"/>
      <c r="T616" s="40"/>
      <c r="U616" s="40"/>
      <c r="V616" s="40"/>
      <c r="W616" s="40"/>
      <c r="X616" s="40"/>
      <c r="Y616" s="40"/>
      <c r="Z616" s="40"/>
    </row>
    <row r="617" spans="1:26" s="80" customFormat="1" ht="15.75">
      <c r="A617" s="493"/>
      <c r="B617" s="494"/>
      <c r="C617" s="494"/>
      <c r="D617" s="493"/>
      <c r="E617" s="65"/>
      <c r="F617" s="66"/>
      <c r="G617" s="330"/>
      <c r="H617" s="40"/>
      <c r="I617" s="40"/>
      <c r="J617" s="40"/>
      <c r="K617" s="40"/>
      <c r="L617" s="40"/>
      <c r="M617" s="40"/>
      <c r="N617" s="40"/>
      <c r="O617" s="40"/>
      <c r="P617" s="40"/>
      <c r="Q617" s="40"/>
      <c r="R617" s="40"/>
      <c r="S617" s="40"/>
      <c r="T617" s="40"/>
      <c r="U617" s="40"/>
      <c r="V617" s="40"/>
      <c r="W617" s="40"/>
      <c r="X617" s="40"/>
      <c r="Y617" s="40"/>
      <c r="Z617" s="40"/>
    </row>
    <row r="618" spans="1:26" s="80" customFormat="1" ht="15.75">
      <c r="A618" s="193" t="s">
        <v>128</v>
      </c>
      <c r="B618" s="193"/>
      <c r="C618" s="66"/>
      <c r="D618" s="64"/>
      <c r="E618" s="65"/>
      <c r="F618" s="66"/>
      <c r="G618" s="330"/>
      <c r="H618" s="40"/>
      <c r="I618" s="40"/>
      <c r="J618" s="9"/>
      <c r="K618" s="9"/>
      <c r="L618" s="9"/>
      <c r="M618" s="40"/>
      <c r="N618" s="40"/>
      <c r="O618" s="40"/>
      <c r="P618" s="40"/>
      <c r="Q618" s="40"/>
      <c r="R618" s="40"/>
      <c r="S618" s="40"/>
      <c r="T618" s="40"/>
      <c r="U618" s="40"/>
      <c r="V618" s="40"/>
      <c r="W618" s="40"/>
      <c r="X618" s="40"/>
      <c r="Y618" s="40"/>
      <c r="Z618" s="40"/>
    </row>
    <row r="619" spans="1:26" s="80" customFormat="1" ht="15.75">
      <c r="A619" s="193" t="s">
        <v>288</v>
      </c>
      <c r="B619" s="193"/>
      <c r="C619" s="66"/>
      <c r="D619" s="64"/>
      <c r="E619" s="65"/>
      <c r="F619" s="66"/>
      <c r="G619" s="330"/>
      <c r="H619" s="40"/>
      <c r="I619" s="9"/>
      <c r="J619" s="9"/>
      <c r="K619" s="9"/>
      <c r="L619" s="9"/>
      <c r="M619" s="9"/>
      <c r="N619" s="9"/>
      <c r="O619" s="9"/>
      <c r="P619" s="40"/>
      <c r="Q619" s="40"/>
      <c r="R619" s="40"/>
      <c r="S619" s="40"/>
      <c r="T619" s="40"/>
      <c r="U619" s="40"/>
      <c r="V619" s="40"/>
      <c r="W619" s="40"/>
      <c r="X619" s="40"/>
      <c r="Y619" s="40"/>
      <c r="Z619" s="40"/>
    </row>
    <row r="620" spans="1:7" ht="33" customHeight="1">
      <c r="A620" s="580" t="s">
        <v>238</v>
      </c>
      <c r="B620" s="580"/>
      <c r="C620" s="580" t="s">
        <v>241</v>
      </c>
      <c r="D620" s="580"/>
      <c r="E620" s="580" t="s">
        <v>56</v>
      </c>
      <c r="F620" s="580"/>
      <c r="G620" s="330"/>
    </row>
    <row r="621" spans="1:7" ht="15.75">
      <c r="A621" s="325" t="s">
        <v>54</v>
      </c>
      <c r="B621" s="325" t="s">
        <v>57</v>
      </c>
      <c r="C621" s="325" t="s">
        <v>54</v>
      </c>
      <c r="D621" s="325" t="s">
        <v>57</v>
      </c>
      <c r="E621" s="217" t="s">
        <v>54</v>
      </c>
      <c r="F621" s="325" t="s">
        <v>58</v>
      </c>
      <c r="G621" s="330"/>
    </row>
    <row r="622" spans="1:7" ht="15.75">
      <c r="A622" s="482">
        <v>1</v>
      </c>
      <c r="B622" s="482">
        <v>2</v>
      </c>
      <c r="C622" s="482">
        <v>3</v>
      </c>
      <c r="D622" s="123">
        <v>4</v>
      </c>
      <c r="E622" s="495"/>
      <c r="F622" s="482">
        <v>6</v>
      </c>
      <c r="G622" s="330"/>
    </row>
    <row r="623" spans="1:11" ht="15.75">
      <c r="A623" s="489">
        <f>D609</f>
        <v>14959</v>
      </c>
      <c r="B623" s="490">
        <f>E609</f>
        <v>9084</v>
      </c>
      <c r="C623" s="496">
        <f>14852+46</f>
        <v>14898</v>
      </c>
      <c r="D623" s="258">
        <f>9016.2+29.4</f>
        <v>9045.6</v>
      </c>
      <c r="E623" s="538">
        <f>C623/A623</f>
        <v>0.9959221873119861</v>
      </c>
      <c r="F623" s="538">
        <f>D623/B623</f>
        <v>0.9957727873183619</v>
      </c>
      <c r="G623" s="330"/>
      <c r="K623" s="199"/>
    </row>
    <row r="624" spans="1:11" ht="9" customHeight="1">
      <c r="A624" s="497"/>
      <c r="B624" s="498"/>
      <c r="C624" s="499"/>
      <c r="D624" s="500"/>
      <c r="E624" s="501"/>
      <c r="F624" s="501"/>
      <c r="G624" s="330"/>
      <c r="I624" s="199"/>
      <c r="J624" s="199"/>
      <c r="K624" s="199"/>
    </row>
    <row r="625" spans="1:9" ht="34.5" customHeight="1">
      <c r="A625" s="577" t="s">
        <v>358</v>
      </c>
      <c r="B625" s="577"/>
      <c r="C625" s="577"/>
      <c r="D625" s="577"/>
      <c r="E625" s="577"/>
      <c r="F625" s="577"/>
      <c r="G625" s="330"/>
      <c r="I625" s="199"/>
    </row>
    <row r="626" spans="1:7" ht="15.75" customHeight="1">
      <c r="A626" s="484"/>
      <c r="B626" s="484"/>
      <c r="C626" s="484"/>
      <c r="D626" s="484"/>
      <c r="E626" s="484"/>
      <c r="F626" s="484"/>
      <c r="G626" s="330"/>
    </row>
    <row r="627" spans="1:7" ht="15.75" customHeight="1">
      <c r="A627" s="484"/>
      <c r="B627" s="484"/>
      <c r="C627" s="484"/>
      <c r="D627" s="484"/>
      <c r="E627" s="484"/>
      <c r="F627" s="484"/>
      <c r="G627" s="330"/>
    </row>
    <row r="628" spans="1:7" ht="15.75">
      <c r="A628" s="502" t="s">
        <v>215</v>
      </c>
      <c r="B628" s="502"/>
      <c r="C628" s="66"/>
      <c r="D628" s="64"/>
      <c r="E628" s="65"/>
      <c r="F628" s="66"/>
      <c r="G628" s="330"/>
    </row>
    <row r="629" spans="1:7" ht="15.75">
      <c r="A629" s="583" t="s">
        <v>129</v>
      </c>
      <c r="B629" s="583"/>
      <c r="C629" s="66"/>
      <c r="D629" s="64"/>
      <c r="E629" s="65"/>
      <c r="F629" s="66"/>
      <c r="G629" s="330"/>
    </row>
    <row r="630" spans="1:7" ht="15.75">
      <c r="A630" s="193" t="s">
        <v>289</v>
      </c>
      <c r="B630" s="503"/>
      <c r="C630" s="477"/>
      <c r="D630" s="477"/>
      <c r="E630" s="478"/>
      <c r="F630" s="477"/>
      <c r="G630" s="479"/>
    </row>
    <row r="631" spans="1:7" ht="15.75">
      <c r="A631" s="590" t="s">
        <v>336</v>
      </c>
      <c r="B631" s="590"/>
      <c r="C631" s="590"/>
      <c r="D631" s="590"/>
      <c r="E631" s="590"/>
      <c r="F631" s="66"/>
      <c r="G631" s="481"/>
    </row>
    <row r="632" spans="1:7" ht="15.75">
      <c r="A632" s="480"/>
      <c r="B632" s="480"/>
      <c r="C632" s="480"/>
      <c r="D632" s="555" t="s">
        <v>213</v>
      </c>
      <c r="E632" s="556"/>
      <c r="F632" s="555" t="s">
        <v>214</v>
      </c>
      <c r="G632" s="556"/>
    </row>
    <row r="633" spans="1:7" ht="31.5">
      <c r="A633" s="235" t="s">
        <v>24</v>
      </c>
      <c r="B633" s="235" t="s">
        <v>25</v>
      </c>
      <c r="C633" s="235" t="s">
        <v>26</v>
      </c>
      <c r="D633" s="235" t="s">
        <v>48</v>
      </c>
      <c r="E633" s="317" t="s">
        <v>49</v>
      </c>
      <c r="F633" s="235" t="s">
        <v>48</v>
      </c>
      <c r="G633" s="317" t="s">
        <v>49</v>
      </c>
    </row>
    <row r="634" spans="1:7" ht="15.75">
      <c r="A634" s="585" t="s">
        <v>93</v>
      </c>
      <c r="B634" s="121" t="s">
        <v>217</v>
      </c>
      <c r="C634" s="536"/>
      <c r="D634" s="540">
        <v>7557</v>
      </c>
      <c r="E634" s="541">
        <f>D634*5000/100000</f>
        <v>377.85</v>
      </c>
      <c r="F634" s="540">
        <v>0</v>
      </c>
      <c r="G634" s="541">
        <f aca="true" t="shared" si="90" ref="G634:G644">F634*5000/100000</f>
        <v>0</v>
      </c>
    </row>
    <row r="635" spans="1:7" ht="15.75">
      <c r="A635" s="585"/>
      <c r="B635" s="121" t="s">
        <v>218</v>
      </c>
      <c r="C635" s="536"/>
      <c r="D635" s="540">
        <v>220</v>
      </c>
      <c r="E635" s="541">
        <f aca="true" t="shared" si="91" ref="E635:E645">D635*5000/100000</f>
        <v>11</v>
      </c>
      <c r="F635" s="540">
        <v>0</v>
      </c>
      <c r="G635" s="541">
        <f t="shared" si="90"/>
        <v>0</v>
      </c>
    </row>
    <row r="636" spans="1:7" ht="15.75">
      <c r="A636" s="585"/>
      <c r="B636" s="121" t="s">
        <v>219</v>
      </c>
      <c r="C636" s="536"/>
      <c r="D636" s="540">
        <v>7163</v>
      </c>
      <c r="E636" s="541">
        <f t="shared" si="91"/>
        <v>358.15</v>
      </c>
      <c r="F636" s="540">
        <v>0</v>
      </c>
      <c r="G636" s="541">
        <f t="shared" si="90"/>
        <v>0</v>
      </c>
    </row>
    <row r="637" spans="1:7" ht="15.75">
      <c r="A637" s="585"/>
      <c r="B637" s="121" t="s">
        <v>220</v>
      </c>
      <c r="C637" s="536"/>
      <c r="D637" s="540">
        <v>156</v>
      </c>
      <c r="E637" s="541">
        <f t="shared" si="91"/>
        <v>7.8</v>
      </c>
      <c r="F637" s="540">
        <v>0</v>
      </c>
      <c r="G637" s="541">
        <f t="shared" si="90"/>
        <v>0</v>
      </c>
    </row>
    <row r="638" spans="1:7" ht="15.75">
      <c r="A638" s="585"/>
      <c r="B638" s="121" t="s">
        <v>221</v>
      </c>
      <c r="C638" s="446"/>
      <c r="D638" s="540">
        <v>0</v>
      </c>
      <c r="E638" s="541">
        <f t="shared" si="91"/>
        <v>0</v>
      </c>
      <c r="F638" s="540">
        <v>0</v>
      </c>
      <c r="G638" s="541">
        <f t="shared" si="90"/>
        <v>0</v>
      </c>
    </row>
    <row r="639" spans="1:7" ht="15.75">
      <c r="A639" s="585"/>
      <c r="B639" s="121" t="s">
        <v>222</v>
      </c>
      <c r="C639" s="446"/>
      <c r="D639" s="540">
        <v>0</v>
      </c>
      <c r="E639" s="541">
        <f t="shared" si="91"/>
        <v>0</v>
      </c>
      <c r="F639" s="540">
        <v>0</v>
      </c>
      <c r="G639" s="541">
        <f t="shared" si="90"/>
        <v>0</v>
      </c>
    </row>
    <row r="640" spans="1:7" ht="15.75">
      <c r="A640" s="585"/>
      <c r="B640" s="121" t="s">
        <v>223</v>
      </c>
      <c r="C640" s="446"/>
      <c r="D640" s="540">
        <v>0</v>
      </c>
      <c r="E640" s="541">
        <f t="shared" si="91"/>
        <v>0</v>
      </c>
      <c r="F640" s="540">
        <v>7557</v>
      </c>
      <c r="G640" s="541">
        <f t="shared" si="90"/>
        <v>377.85</v>
      </c>
    </row>
    <row r="641" spans="1:7" ht="15.75">
      <c r="A641" s="585"/>
      <c r="B641" s="121" t="s">
        <v>224</v>
      </c>
      <c r="C641" s="536"/>
      <c r="D641" s="540">
        <v>0</v>
      </c>
      <c r="E641" s="541">
        <f t="shared" si="91"/>
        <v>0</v>
      </c>
      <c r="F641" s="540">
        <v>220</v>
      </c>
      <c r="G641" s="541">
        <f t="shared" si="90"/>
        <v>11</v>
      </c>
    </row>
    <row r="642" spans="1:7" ht="15.75">
      <c r="A642" s="585"/>
      <c r="B642" s="121" t="s">
        <v>225</v>
      </c>
      <c r="C642" s="536"/>
      <c r="D642" s="540">
        <v>260</v>
      </c>
      <c r="E642" s="541">
        <f t="shared" si="91"/>
        <v>13</v>
      </c>
      <c r="F642" s="540">
        <v>7163</v>
      </c>
      <c r="G642" s="541">
        <f t="shared" si="90"/>
        <v>358.15</v>
      </c>
    </row>
    <row r="643" spans="1:8" ht="15.75">
      <c r="A643" s="585"/>
      <c r="B643" s="121" t="s">
        <v>226</v>
      </c>
      <c r="C643" s="536"/>
      <c r="D643" s="446">
        <v>0</v>
      </c>
      <c r="E643" s="541">
        <f t="shared" si="91"/>
        <v>0</v>
      </c>
      <c r="F643" s="446">
        <v>156</v>
      </c>
      <c r="G643" s="542">
        <f t="shared" si="90"/>
        <v>7.8</v>
      </c>
      <c r="H643" s="504"/>
    </row>
    <row r="644" spans="1:10" ht="15.75">
      <c r="A644" s="585"/>
      <c r="B644" s="121" t="s">
        <v>227</v>
      </c>
      <c r="C644" s="536"/>
      <c r="D644" s="446">
        <v>44</v>
      </c>
      <c r="E644" s="541">
        <f>D644*5000/100000</f>
        <v>2.2</v>
      </c>
      <c r="F644" s="446">
        <v>0</v>
      </c>
      <c r="G644" s="542">
        <f t="shared" si="90"/>
        <v>0</v>
      </c>
      <c r="H644" s="504"/>
      <c r="J644" s="199"/>
    </row>
    <row r="645" spans="1:10" ht="15.75">
      <c r="A645" s="585"/>
      <c r="B645" s="121" t="s">
        <v>248</v>
      </c>
      <c r="C645" s="536"/>
      <c r="D645" s="446">
        <v>196</v>
      </c>
      <c r="E645" s="541">
        <f t="shared" si="91"/>
        <v>9.8</v>
      </c>
      <c r="F645" s="446">
        <v>0</v>
      </c>
      <c r="G645" s="542">
        <v>0</v>
      </c>
      <c r="H645" s="504"/>
      <c r="J645" s="199"/>
    </row>
    <row r="646" spans="1:10" ht="15.75">
      <c r="A646" s="585"/>
      <c r="B646" s="121" t="s">
        <v>236</v>
      </c>
      <c r="C646" s="536"/>
      <c r="D646" s="446">
        <v>232</v>
      </c>
      <c r="E646" s="541">
        <f>D646*5000/100000</f>
        <v>11.6</v>
      </c>
      <c r="F646" s="446">
        <v>6468</v>
      </c>
      <c r="G646" s="541">
        <f>F646*5000/100000</f>
        <v>323.4</v>
      </c>
      <c r="H646" s="504"/>
      <c r="J646" s="199"/>
    </row>
    <row r="647" spans="1:8" ht="15.75">
      <c r="A647" s="585"/>
      <c r="B647" s="121" t="s">
        <v>301</v>
      </c>
      <c r="C647" s="536"/>
      <c r="D647" s="446">
        <v>0</v>
      </c>
      <c r="E647" s="541">
        <f>D647*5000/100000</f>
        <v>0</v>
      </c>
      <c r="F647" s="446">
        <v>0</v>
      </c>
      <c r="G647" s="541">
        <f>F647*5000/100000</f>
        <v>0</v>
      </c>
      <c r="H647" s="504"/>
    </row>
    <row r="648" spans="1:7" ht="15.75">
      <c r="A648" s="585"/>
      <c r="B648" s="505" t="s">
        <v>20</v>
      </c>
      <c r="C648" s="446"/>
      <c r="D648" s="543">
        <f>SUM(D634:D647)</f>
        <v>15828</v>
      </c>
      <c r="E648" s="544">
        <f>SUM(E634:E647)</f>
        <v>791.4</v>
      </c>
      <c r="F648" s="543">
        <f>SUM(F634:F647)</f>
        <v>21564</v>
      </c>
      <c r="G648" s="544">
        <f>SUM(G634:G647)</f>
        <v>1078.1999999999998</v>
      </c>
    </row>
    <row r="649" spans="1:7" ht="16.5" customHeight="1">
      <c r="A649" s="506"/>
      <c r="B649" s="506"/>
      <c r="C649" s="506"/>
      <c r="D649" s="506"/>
      <c r="E649" s="506"/>
      <c r="F649" s="494"/>
      <c r="G649" s="481"/>
    </row>
    <row r="650" spans="1:7" ht="31.5" customHeight="1">
      <c r="A650" s="554" t="s">
        <v>363</v>
      </c>
      <c r="B650" s="554"/>
      <c r="C650" s="554"/>
      <c r="D650" s="554"/>
      <c r="E650" s="554"/>
      <c r="F650" s="554"/>
      <c r="G650" s="554"/>
    </row>
    <row r="651" spans="1:7" ht="15.75">
      <c r="A651" s="268"/>
      <c r="B651" s="268"/>
      <c r="C651" s="268"/>
      <c r="D651" s="268"/>
      <c r="E651" s="268"/>
      <c r="F651" s="268"/>
      <c r="G651" s="330"/>
    </row>
    <row r="652" spans="1:7" ht="17.25" customHeight="1">
      <c r="A652" s="507"/>
      <c r="B652" s="507"/>
      <c r="C652" s="507"/>
      <c r="D652" s="507"/>
      <c r="E652" s="507"/>
      <c r="F652" s="507"/>
      <c r="G652" s="330"/>
    </row>
    <row r="653" spans="1:7" ht="15.75">
      <c r="A653" s="193" t="s">
        <v>290</v>
      </c>
      <c r="B653" s="193"/>
      <c r="C653" s="193"/>
      <c r="D653" s="64"/>
      <c r="E653" s="65"/>
      <c r="F653" s="66"/>
      <c r="G653" s="330"/>
    </row>
    <row r="654" spans="1:7" ht="15.75">
      <c r="A654" s="193" t="s">
        <v>289</v>
      </c>
      <c r="B654" s="193"/>
      <c r="C654" s="193"/>
      <c r="D654" s="64"/>
      <c r="E654" s="65"/>
      <c r="F654" s="66"/>
      <c r="G654" s="330"/>
    </row>
    <row r="655" spans="1:7" ht="15.75">
      <c r="A655" s="586" t="s">
        <v>50</v>
      </c>
      <c r="B655" s="581" t="s">
        <v>51</v>
      </c>
      <c r="C655" s="581"/>
      <c r="D655" s="581" t="s">
        <v>52</v>
      </c>
      <c r="E655" s="581"/>
      <c r="F655" s="581" t="s">
        <v>53</v>
      </c>
      <c r="G655" s="581"/>
    </row>
    <row r="656" spans="1:7" ht="15.75">
      <c r="A656" s="586"/>
      <c r="B656" s="269" t="s">
        <v>54</v>
      </c>
      <c r="C656" s="269" t="s">
        <v>55</v>
      </c>
      <c r="D656" s="269" t="s">
        <v>54</v>
      </c>
      <c r="E656" s="142" t="s">
        <v>55</v>
      </c>
      <c r="F656" s="269" t="s">
        <v>54</v>
      </c>
      <c r="G656" s="487" t="s">
        <v>55</v>
      </c>
    </row>
    <row r="657" spans="1:7" ht="15.75">
      <c r="A657" s="123" t="s">
        <v>228</v>
      </c>
      <c r="B657" s="446">
        <f>D648</f>
        <v>15828</v>
      </c>
      <c r="C657" s="441">
        <f>E648</f>
        <v>791.4</v>
      </c>
      <c r="D657" s="123">
        <v>15828</v>
      </c>
      <c r="E657" s="372">
        <v>791.4</v>
      </c>
      <c r="F657" s="508">
        <f>B657-D657</f>
        <v>0</v>
      </c>
      <c r="G657" s="508">
        <f>C657-E657</f>
        <v>0</v>
      </c>
    </row>
    <row r="658" spans="1:7" ht="15.75">
      <c r="A658" s="64"/>
      <c r="B658" s="66"/>
      <c r="C658" s="66"/>
      <c r="D658" s="64"/>
      <c r="E658" s="65"/>
      <c r="F658" s="66"/>
      <c r="G658" s="330"/>
    </row>
    <row r="659" spans="1:7" ht="15.75">
      <c r="A659" s="193" t="s">
        <v>130</v>
      </c>
      <c r="B659" s="193"/>
      <c r="C659" s="66"/>
      <c r="D659" s="64"/>
      <c r="E659" s="65"/>
      <c r="F659" s="66"/>
      <c r="G659" s="330"/>
    </row>
    <row r="660" spans="1:7" ht="15.75">
      <c r="A660" s="193" t="s">
        <v>291</v>
      </c>
      <c r="B660" s="193"/>
      <c r="C660" s="66"/>
      <c r="D660" s="64"/>
      <c r="E660" s="65"/>
      <c r="F660" s="66"/>
      <c r="G660" s="330"/>
    </row>
    <row r="661" spans="1:7" ht="32.25" customHeight="1">
      <c r="A661" s="580" t="s">
        <v>364</v>
      </c>
      <c r="B661" s="580"/>
      <c r="C661" s="580" t="s">
        <v>242</v>
      </c>
      <c r="D661" s="580"/>
      <c r="E661" s="580" t="s">
        <v>56</v>
      </c>
      <c r="F661" s="580"/>
      <c r="G661" s="330"/>
    </row>
    <row r="662" spans="1:7" ht="15.75">
      <c r="A662" s="235" t="s">
        <v>54</v>
      </c>
      <c r="B662" s="235" t="s">
        <v>57</v>
      </c>
      <c r="C662" s="235" t="s">
        <v>54</v>
      </c>
      <c r="D662" s="270" t="s">
        <v>57</v>
      </c>
      <c r="E662" s="317" t="s">
        <v>54</v>
      </c>
      <c r="F662" s="235" t="s">
        <v>58</v>
      </c>
      <c r="G662" s="330"/>
    </row>
    <row r="663" spans="1:7" ht="15.75">
      <c r="A663" s="482">
        <v>1</v>
      </c>
      <c r="B663" s="482">
        <v>2</v>
      </c>
      <c r="C663" s="482">
        <v>3</v>
      </c>
      <c r="D663" s="123">
        <v>4</v>
      </c>
      <c r="E663" s="495"/>
      <c r="F663" s="482">
        <v>6</v>
      </c>
      <c r="G663" s="330"/>
    </row>
    <row r="664" spans="1:7" ht="15.75">
      <c r="A664" s="489">
        <f>D648</f>
        <v>15828</v>
      </c>
      <c r="B664" s="490">
        <f>E648</f>
        <v>791.4</v>
      </c>
      <c r="C664" s="489">
        <v>15828</v>
      </c>
      <c r="D664" s="490">
        <v>791.4</v>
      </c>
      <c r="E664" s="240">
        <f>C664/A664</f>
        <v>1</v>
      </c>
      <c r="F664" s="240">
        <f>D664/B664</f>
        <v>1</v>
      </c>
      <c r="G664" s="509"/>
    </row>
    <row r="665" spans="1:7" ht="15.75">
      <c r="A665" s="510"/>
      <c r="B665" s="511"/>
      <c r="C665" s="494"/>
      <c r="D665" s="493"/>
      <c r="E665" s="512"/>
      <c r="F665" s="512"/>
      <c r="G665" s="336"/>
    </row>
    <row r="668" spans="1:3" ht="12.75">
      <c r="A668" s="83"/>
      <c r="C668" s="513"/>
    </row>
  </sheetData>
  <sheetProtection/>
  <mergeCells count="105">
    <mergeCell ref="A593:G593"/>
    <mergeCell ref="A610:G610"/>
    <mergeCell ref="J207:L207"/>
    <mergeCell ref="Q477:S477"/>
    <mergeCell ref="J494:L494"/>
    <mergeCell ref="V477:X477"/>
    <mergeCell ref="I335:K335"/>
    <mergeCell ref="L335:N335"/>
    <mergeCell ref="I352:K352"/>
    <mergeCell ref="L352:N352"/>
    <mergeCell ref="P352:R352"/>
    <mergeCell ref="J477:L477"/>
    <mergeCell ref="B322:C322"/>
    <mergeCell ref="C555:C557"/>
    <mergeCell ref="G555:G557"/>
    <mergeCell ref="A397:E397"/>
    <mergeCell ref="A392:B392"/>
    <mergeCell ref="A318:A322"/>
    <mergeCell ref="A538:C538"/>
    <mergeCell ref="J511:L511"/>
    <mergeCell ref="M477:O477"/>
    <mergeCell ref="A631:E631"/>
    <mergeCell ref="B655:C655"/>
    <mergeCell ref="A561:B561"/>
    <mergeCell ref="A539:C539"/>
    <mergeCell ref="A595:A609"/>
    <mergeCell ref="A614:A615"/>
    <mergeCell ref="B614:C614"/>
    <mergeCell ref="D614:E614"/>
    <mergeCell ref="C620:D620"/>
    <mergeCell ref="E620:F620"/>
    <mergeCell ref="A661:B661"/>
    <mergeCell ref="C661:D661"/>
    <mergeCell ref="E661:F661"/>
    <mergeCell ref="A634:A648"/>
    <mergeCell ref="A655:A656"/>
    <mergeCell ref="F655:G655"/>
    <mergeCell ref="D655:E655"/>
    <mergeCell ref="A650:G650"/>
    <mergeCell ref="A629:B629"/>
    <mergeCell ref="A313:E313"/>
    <mergeCell ref="A316:D316"/>
    <mergeCell ref="A589:E589"/>
    <mergeCell ref="A590:B590"/>
    <mergeCell ref="A592:B592"/>
    <mergeCell ref="B556:B557"/>
    <mergeCell ref="A563:D563"/>
    <mergeCell ref="A565:A568"/>
    <mergeCell ref="A196:F196"/>
    <mergeCell ref="A625:F625"/>
    <mergeCell ref="F583:G583"/>
    <mergeCell ref="A569:C569"/>
    <mergeCell ref="A314:B314"/>
    <mergeCell ref="A556:A557"/>
    <mergeCell ref="A466:B466"/>
    <mergeCell ref="A534:A537"/>
    <mergeCell ref="A529:E529"/>
    <mergeCell ref="A620:B620"/>
    <mergeCell ref="A77:G77"/>
    <mergeCell ref="A5:F5"/>
    <mergeCell ref="A45:G45"/>
    <mergeCell ref="A583:B583"/>
    <mergeCell ref="A558:B558"/>
    <mergeCell ref="C42:D42"/>
    <mergeCell ref="A61:G61"/>
    <mergeCell ref="A194:F194"/>
    <mergeCell ref="A247:C247"/>
    <mergeCell ref="E551:F551"/>
    <mergeCell ref="A44:C44"/>
    <mergeCell ref="A31:D31"/>
    <mergeCell ref="C41:D41"/>
    <mergeCell ref="A38:G38"/>
    <mergeCell ref="A11:D11"/>
    <mergeCell ref="D24:E24"/>
    <mergeCell ref="C40:D40"/>
    <mergeCell ref="C39:D39"/>
    <mergeCell ref="A30:D30"/>
    <mergeCell ref="A1:F1"/>
    <mergeCell ref="A2:F2"/>
    <mergeCell ref="A7:F7"/>
    <mergeCell ref="A24:C24"/>
    <mergeCell ref="A13:A14"/>
    <mergeCell ref="B13:E13"/>
    <mergeCell ref="A3:F3"/>
    <mergeCell ref="A4:F4"/>
    <mergeCell ref="D632:E632"/>
    <mergeCell ref="A86:G86"/>
    <mergeCell ref="A560:F560"/>
    <mergeCell ref="D296:G296"/>
    <mergeCell ref="A95:G95"/>
    <mergeCell ref="A110:G110"/>
    <mergeCell ref="F632:G632"/>
    <mergeCell ref="B475:C475"/>
    <mergeCell ref="A126:G126"/>
    <mergeCell ref="A142:G142"/>
    <mergeCell ref="P325:Q325"/>
    <mergeCell ref="G543:G547"/>
    <mergeCell ref="D555:D557"/>
    <mergeCell ref="E555:E557"/>
    <mergeCell ref="F555:F557"/>
    <mergeCell ref="A448:B448"/>
    <mergeCell ref="A431:B431"/>
    <mergeCell ref="A532:D532"/>
    <mergeCell ref="A469:D469"/>
    <mergeCell ref="A471:A475"/>
  </mergeCells>
  <printOptions horizontalCentered="1"/>
  <pageMargins left="0.511811023622047" right="0.196850393700787" top="0.6" bottom="1.99" header="0.15748031496063" footer="2.09"/>
  <pageSetup horizontalDpi="300" verticalDpi="300" orientation="portrait" paperSize="9" scale="57" r:id="rId2"/>
  <rowBreaks count="12" manualBreakCount="12">
    <brk id="43" max="6" man="1"/>
    <brk id="94" max="6" man="1"/>
    <brk id="141" max="6" man="1"/>
    <brk id="192" max="6" man="1"/>
    <brk id="241" max="6" man="1"/>
    <brk id="288" max="6" man="1"/>
    <brk id="331" max="6" man="1"/>
    <brk id="390" max="6" man="1"/>
    <brk id="449" max="6" man="1"/>
    <brk id="510" max="6" man="1"/>
    <brk id="570" max="6" man="1"/>
    <brk id="626" max="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`Q</cp:keywords>
  <dc:description/>
  <cp:lastModifiedBy>s.k sinha</cp:lastModifiedBy>
  <cp:lastPrinted>2020-03-19T08:35:34Z</cp:lastPrinted>
  <dcterms:created xsi:type="dcterms:W3CDTF">2009-02-28T10:02:12Z</dcterms:created>
  <dcterms:modified xsi:type="dcterms:W3CDTF">2020-03-19T12:32:11Z</dcterms:modified>
  <cp:category/>
  <cp:version/>
  <cp:contentType/>
  <cp:contentStatus/>
</cp:coreProperties>
</file>